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736" windowHeight="11760"/>
  </bookViews>
  <sheets>
    <sheet name="Раздел 1" sheetId="4" r:id="rId1"/>
    <sheet name="Раздел 2" sheetId="3" r:id="rId2"/>
    <sheet name="Раздел 3" sheetId="8" r:id="rId3"/>
    <sheet name="Раздел 4" sheetId="9" r:id="rId4"/>
    <sheet name="Раздел 5" sheetId="7" r:id="rId5"/>
    <sheet name="Раздел 6" sheetId="6" r:id="rId6"/>
    <sheet name="Раздел 7" sheetId="5" r:id="rId7"/>
  </sheets>
  <calcPr calcId="162913"/>
</workbook>
</file>

<file path=xl/calcChain.xml><?xml version="1.0" encoding="utf-8"?>
<calcChain xmlns="http://schemas.openxmlformats.org/spreadsheetml/2006/main">
  <c r="O24" i="4" l="1"/>
  <c r="O48" i="4"/>
  <c r="O39" i="4"/>
  <c r="O23" i="4"/>
  <c r="N49" i="4"/>
  <c r="N47" i="4"/>
  <c r="O36" i="4"/>
  <c r="N36" i="4"/>
  <c r="N33" i="4"/>
  <c r="O27" i="4"/>
  <c r="N27" i="4"/>
  <c r="O26" i="4"/>
  <c r="N26" i="4"/>
  <c r="N24" i="4"/>
  <c r="N23" i="4"/>
  <c r="N22" i="4"/>
  <c r="N18" i="4"/>
  <c r="O50" i="4" l="1"/>
  <c r="N50" i="4"/>
  <c r="O49" i="4"/>
  <c r="N48" i="4"/>
  <c r="O47" i="4"/>
  <c r="O44" i="4"/>
  <c r="N44" i="4"/>
  <c r="O41" i="4"/>
  <c r="N41" i="4"/>
  <c r="N39" i="4"/>
  <c r="O38" i="4"/>
  <c r="N38" i="4"/>
  <c r="O35" i="4"/>
  <c r="N35" i="4"/>
  <c r="O33" i="4"/>
  <c r="N29" i="4"/>
  <c r="O29" i="4"/>
  <c r="O28" i="4"/>
  <c r="O22" i="4"/>
  <c r="O19" i="4"/>
  <c r="N19" i="4"/>
  <c r="O18" i="4"/>
  <c r="O21" i="5" l="1"/>
  <c r="N21" i="5"/>
  <c r="O47" i="6"/>
  <c r="N47" i="6"/>
  <c r="E30" i="6" l="1"/>
  <c r="H30" i="6"/>
  <c r="K30" i="6"/>
  <c r="P30" i="6"/>
  <c r="E31" i="6"/>
  <c r="H31" i="6"/>
  <c r="K31" i="6"/>
  <c r="P31" i="6"/>
  <c r="E32" i="6"/>
  <c r="H32" i="6"/>
  <c r="K32" i="6"/>
  <c r="P32" i="6"/>
  <c r="E33" i="6"/>
  <c r="H33" i="6"/>
  <c r="K33" i="6"/>
  <c r="P33" i="6"/>
  <c r="E34" i="6"/>
  <c r="H34" i="6"/>
  <c r="K34" i="6"/>
  <c r="P34" i="6"/>
  <c r="E35" i="6"/>
  <c r="H35" i="6"/>
  <c r="K35" i="6"/>
  <c r="P35" i="6"/>
  <c r="E36" i="6"/>
  <c r="H36" i="6"/>
  <c r="K36" i="6"/>
  <c r="P36" i="6"/>
  <c r="E37" i="6"/>
  <c r="H37" i="6"/>
  <c r="K37" i="6"/>
  <c r="P37" i="6"/>
  <c r="E38" i="6"/>
  <c r="H38" i="6"/>
  <c r="K38" i="6"/>
  <c r="P38" i="6"/>
  <c r="E39" i="6"/>
  <c r="H39" i="6"/>
  <c r="K39" i="6"/>
  <c r="P39" i="6"/>
  <c r="E45" i="8" l="1"/>
  <c r="E46" i="8"/>
  <c r="E25" i="8"/>
  <c r="H43" i="6"/>
  <c r="K43" i="6"/>
  <c r="P16" i="5"/>
  <c r="P17" i="5"/>
  <c r="P18" i="5"/>
  <c r="P20" i="5"/>
  <c r="P15" i="5"/>
  <c r="K22" i="6"/>
  <c r="I25" i="8"/>
  <c r="I30" i="8"/>
  <c r="I16" i="8"/>
  <c r="I17" i="8"/>
  <c r="K18" i="6"/>
  <c r="K19" i="6"/>
  <c r="K20" i="6"/>
  <c r="K21" i="6"/>
  <c r="K23" i="6"/>
  <c r="K25" i="6"/>
  <c r="K26" i="6"/>
  <c r="K27" i="6"/>
  <c r="K28" i="6"/>
  <c r="K29" i="6"/>
  <c r="K40" i="6"/>
  <c r="K41" i="6"/>
  <c r="K42" i="6"/>
  <c r="K44" i="6"/>
  <c r="K45" i="6"/>
  <c r="K46" i="6"/>
  <c r="K15" i="6"/>
  <c r="K16" i="6"/>
  <c r="K17" i="6"/>
  <c r="K14" i="6"/>
  <c r="E16" i="5" l="1"/>
  <c r="E17" i="5"/>
  <c r="E18" i="5"/>
  <c r="E19" i="5"/>
  <c r="E20" i="5"/>
  <c r="E15" i="5"/>
  <c r="H15" i="6"/>
  <c r="H16" i="6"/>
  <c r="H17" i="6"/>
  <c r="H18" i="6"/>
  <c r="H19" i="6"/>
  <c r="H20" i="6"/>
  <c r="H21" i="6"/>
  <c r="H22" i="6"/>
  <c r="H23" i="6"/>
  <c r="H25" i="6"/>
  <c r="H26" i="6"/>
  <c r="H27" i="6"/>
  <c r="H28" i="6"/>
  <c r="H29" i="6"/>
  <c r="H40" i="6"/>
  <c r="H41" i="6"/>
  <c r="H42" i="6"/>
  <c r="H44" i="6"/>
  <c r="H45" i="6"/>
  <c r="H46" i="6"/>
  <c r="H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40" i="6"/>
  <c r="E41" i="6"/>
  <c r="E42" i="6"/>
  <c r="E43" i="6"/>
  <c r="E44" i="6"/>
  <c r="E45" i="6"/>
  <c r="E46" i="6"/>
  <c r="E14" i="6"/>
  <c r="P15" i="9"/>
  <c r="P16" i="9"/>
  <c r="P17" i="9"/>
  <c r="P18" i="9"/>
  <c r="P19" i="9"/>
  <c r="P20" i="9"/>
  <c r="P21" i="9"/>
  <c r="P22" i="9"/>
  <c r="P23" i="9"/>
  <c r="P24" i="9"/>
  <c r="P25" i="9"/>
  <c r="P26" i="9"/>
  <c r="P27" i="9"/>
  <c r="P28" i="9"/>
  <c r="P29" i="9"/>
  <c r="P30" i="9"/>
  <c r="P31" i="9"/>
  <c r="P34" i="9"/>
  <c r="P35" i="9"/>
  <c r="P36" i="9"/>
  <c r="P39" i="9"/>
  <c r="P41" i="9"/>
  <c r="P42" i="9"/>
  <c r="P43" i="9"/>
  <c r="P44" i="9"/>
  <c r="P45" i="9"/>
  <c r="P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4" i="9"/>
  <c r="E35" i="9"/>
  <c r="E36" i="9"/>
  <c r="E39" i="9"/>
  <c r="E41" i="9"/>
  <c r="E42" i="9"/>
  <c r="E43" i="9"/>
  <c r="E44" i="9"/>
  <c r="E45" i="9"/>
  <c r="E14" i="9"/>
  <c r="H16" i="8"/>
  <c r="H17" i="8"/>
  <c r="H25" i="8"/>
  <c r="E15" i="8"/>
  <c r="E16" i="8"/>
  <c r="E17" i="8"/>
  <c r="E18" i="8"/>
  <c r="E19" i="8"/>
  <c r="E20" i="8"/>
  <c r="E21" i="8"/>
  <c r="E22" i="8"/>
  <c r="E23" i="8"/>
  <c r="E24" i="8"/>
  <c r="E26" i="8"/>
  <c r="E27" i="8"/>
  <c r="E28" i="8"/>
  <c r="E29" i="8"/>
  <c r="E31" i="8"/>
  <c r="E32" i="8"/>
  <c r="E34" i="8"/>
  <c r="E35" i="8"/>
  <c r="E37" i="8"/>
  <c r="E38" i="8"/>
  <c r="E39" i="8"/>
  <c r="E40" i="8"/>
  <c r="E41" i="8"/>
  <c r="E42" i="8"/>
  <c r="E43" i="8"/>
  <c r="E44" i="8"/>
  <c r="E14" i="8"/>
  <c r="P15" i="3"/>
  <c r="P16" i="3"/>
  <c r="P17" i="3"/>
  <c r="P18" i="3"/>
  <c r="P19" i="3"/>
  <c r="P20" i="3"/>
  <c r="P21" i="3"/>
  <c r="P22" i="3"/>
  <c r="P23" i="3"/>
  <c r="P24" i="3"/>
  <c r="P25" i="3"/>
  <c r="P26" i="3"/>
  <c r="P27" i="3"/>
  <c r="P28" i="3"/>
  <c r="P29" i="3"/>
  <c r="P30" i="3"/>
  <c r="P31" i="3"/>
  <c r="P32" i="3"/>
  <c r="P33" i="3"/>
  <c r="P34" i="3"/>
  <c r="P35" i="3"/>
  <c r="P36" i="3"/>
  <c r="P37" i="3"/>
  <c r="P38" i="3"/>
  <c r="P39" i="3"/>
  <c r="P40" i="3"/>
  <c r="P41" i="3"/>
  <c r="P42" i="3"/>
  <c r="P43" i="3"/>
  <c r="P44" i="3"/>
  <c r="P45" i="3"/>
  <c r="P46" i="3"/>
  <c r="P14" i="3"/>
  <c r="E15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5" i="3"/>
  <c r="E46" i="3"/>
  <c r="E14" i="3"/>
  <c r="P27" i="4"/>
  <c r="P28" i="4"/>
  <c r="P29" i="4"/>
  <c r="P30" i="4"/>
  <c r="P31" i="4"/>
  <c r="P32" i="4"/>
  <c r="P33" i="4"/>
  <c r="P34" i="4"/>
  <c r="P35" i="4"/>
  <c r="P36" i="4"/>
  <c r="P37" i="4"/>
  <c r="P38" i="4"/>
  <c r="P39" i="4"/>
  <c r="P40" i="4"/>
  <c r="P41" i="4"/>
  <c r="P42" i="4"/>
  <c r="P43" i="4"/>
  <c r="P44" i="4"/>
  <c r="P45" i="4"/>
  <c r="P46" i="4"/>
  <c r="P48" i="4"/>
  <c r="P49" i="4"/>
  <c r="P50" i="4"/>
  <c r="P26" i="4"/>
  <c r="P25" i="4"/>
  <c r="P23" i="4"/>
  <c r="P24" i="4"/>
  <c r="P22" i="4"/>
  <c r="P21" i="4"/>
  <c r="P19" i="4"/>
  <c r="P20" i="4"/>
  <c r="P18" i="4"/>
  <c r="E27" i="4"/>
  <c r="E28" i="4"/>
  <c r="E29" i="4"/>
  <c r="E30" i="4"/>
  <c r="E31" i="4"/>
  <c r="E32" i="4"/>
  <c r="E33" i="4"/>
  <c r="E34" i="4"/>
  <c r="E35" i="4"/>
  <c r="E36" i="4"/>
  <c r="E37" i="4"/>
  <c r="E38" i="4"/>
  <c r="E39" i="4"/>
  <c r="E40" i="4"/>
  <c r="E41" i="4"/>
  <c r="E42" i="4"/>
  <c r="E43" i="4"/>
  <c r="E44" i="4"/>
  <c r="E45" i="4"/>
  <c r="E46" i="4"/>
  <c r="E47" i="4"/>
  <c r="E48" i="4"/>
  <c r="E49" i="4"/>
  <c r="E50" i="4"/>
  <c r="E26" i="4"/>
  <c r="E25" i="4"/>
  <c r="E23" i="4"/>
  <c r="E24" i="4"/>
  <c r="E22" i="4"/>
  <c r="E21" i="4"/>
  <c r="E19" i="4"/>
  <c r="E20" i="4"/>
  <c r="E18" i="4"/>
  <c r="AQ28" i="5" l="1"/>
  <c r="B57" i="6" l="1"/>
  <c r="P29" i="6" l="1"/>
  <c r="M14" i="8" l="1"/>
  <c r="P15" i="6" l="1"/>
  <c r="P16" i="6"/>
  <c r="P17" i="6"/>
  <c r="P18" i="6"/>
  <c r="P19" i="6"/>
  <c r="P20" i="6"/>
  <c r="P22" i="6"/>
  <c r="P23" i="6"/>
  <c r="P24" i="6"/>
  <c r="P25" i="6"/>
  <c r="P26" i="6"/>
  <c r="P27" i="6"/>
  <c r="P28" i="6"/>
  <c r="P40" i="6"/>
  <c r="P41" i="6"/>
  <c r="P42" i="6"/>
  <c r="P43" i="6"/>
  <c r="P44" i="6"/>
  <c r="P45" i="6"/>
  <c r="P46" i="6"/>
  <c r="P14" i="6"/>
  <c r="P18" i="7"/>
  <c r="P19" i="7"/>
  <c r="P20" i="7"/>
  <c r="P22" i="7"/>
  <c r="P23" i="7"/>
  <c r="P24" i="7"/>
  <c r="P25" i="7"/>
  <c r="P27" i="7"/>
  <c r="P29" i="7"/>
  <c r="P30" i="7"/>
  <c r="P31" i="7"/>
  <c r="P32" i="7"/>
  <c r="P33" i="7"/>
  <c r="P34" i="7"/>
  <c r="P35" i="7"/>
  <c r="P37" i="7"/>
  <c r="P38" i="7"/>
  <c r="P39" i="7"/>
  <c r="P40" i="7"/>
  <c r="P41" i="7"/>
  <c r="P43" i="7"/>
  <c r="P44" i="7"/>
  <c r="P45" i="7"/>
  <c r="P46" i="7"/>
  <c r="P14" i="7"/>
  <c r="M15" i="8"/>
  <c r="M16" i="8"/>
  <c r="M17" i="8"/>
  <c r="M18" i="8"/>
  <c r="M19" i="8"/>
  <c r="M20" i="8"/>
  <c r="M21" i="8"/>
  <c r="M22" i="8"/>
  <c r="M23" i="8"/>
  <c r="M24" i="8"/>
  <c r="M25" i="8"/>
  <c r="M26" i="8"/>
  <c r="M27" i="8"/>
  <c r="M28" i="8"/>
  <c r="M29" i="8"/>
  <c r="M30" i="8"/>
  <c r="M31" i="8"/>
  <c r="M32" i="8"/>
  <c r="M33" i="8"/>
  <c r="M34" i="8"/>
  <c r="M35" i="8"/>
  <c r="M36" i="8"/>
  <c r="M37" i="8"/>
  <c r="M38" i="8"/>
  <c r="M39" i="8"/>
  <c r="M40" i="8"/>
  <c r="M41" i="8"/>
  <c r="M42" i="8"/>
  <c r="M43" i="8"/>
  <c r="M44" i="8"/>
  <c r="M45" i="8"/>
  <c r="M46" i="8"/>
</calcChain>
</file>

<file path=xl/sharedStrings.xml><?xml version="1.0" encoding="utf-8"?>
<sst xmlns="http://schemas.openxmlformats.org/spreadsheetml/2006/main" count="2499" uniqueCount="142">
  <si>
    <t xml:space="preserve">Общее количество баллов </t>
  </si>
  <si>
    <t>%                                    исполнения</t>
  </si>
  <si>
    <t>4. Своевременность представления органом местного самоуправления края отчетности</t>
  </si>
  <si>
    <t>№ п/п</t>
  </si>
  <si>
    <t>3. Соблюдение органом местного самоуправления края законодательства Российской Федерации и законодательства Ставропольского края при осуществлении им государственного полномочия</t>
  </si>
  <si>
    <t>Итоговый балл</t>
  </si>
  <si>
    <t>1.</t>
  </si>
  <si>
    <t>среднеарифметическое значение (%)</t>
  </si>
  <si>
    <t>Наименование муниципального образования края</t>
  </si>
  <si>
    <r>
      <t xml:space="preserve">Критерии оценки эффективности </t>
    </r>
    <r>
      <rPr>
        <sz val="12"/>
        <color theme="1"/>
        <rFont val="Times New Roman"/>
        <family val="1"/>
        <charset val="204"/>
      </rPr>
      <t>осуществления муниципальными образованиями края государственного полномочия</t>
    </r>
  </si>
  <si>
    <r>
      <t>(наименование отраслевого показателя (единица измерения)</t>
    </r>
    <r>
      <rPr>
        <vertAlign val="superscript"/>
        <sz val="10"/>
        <color rgb="FF000000"/>
        <rFont val="Times New Roman"/>
        <family val="1"/>
        <charset val="204"/>
      </rPr>
      <t>4</t>
    </r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</si>
  <si>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5</t>
    </r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</si>
  <si>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6</t>
    </r>
  </si>
  <si>
    <t>2. Уровень освоения органом местного самоуправления края субвенции (тыс. рублей)</t>
  </si>
  <si>
    <r>
      <t>Факт</t>
    </r>
    <r>
      <rPr>
        <vertAlign val="superscript"/>
        <sz val="12"/>
        <color rgb="FF000000"/>
        <rFont val="Times New Roman"/>
        <family val="1"/>
        <charset val="204"/>
      </rPr>
      <t>8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</si>
  <si>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</si>
  <si>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</si>
  <si>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</si>
  <si>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0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</si>
  <si>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 xml:space="preserve">1. Уровень достижения  значения отраслевого показателя </t>
  </si>
  <si>
    <t>2.</t>
  </si>
  <si>
    <t>3.</t>
  </si>
  <si>
    <r>
      <t xml:space="preserve">Отраслевой показатель оценки эффективности осуществления </t>
    </r>
    <r>
      <rPr>
        <sz val="12"/>
        <color theme="1"/>
        <rFont val="Times New Roman"/>
        <family val="1"/>
        <charset val="204"/>
      </rPr>
      <t>государственного  полномочия (далее – отраслевой показатель)</t>
    </r>
    <r>
      <rPr>
        <vertAlign val="superscript"/>
        <sz val="12"/>
        <color theme="1"/>
        <rFont val="Times New Roman"/>
        <family val="1"/>
        <charset val="204"/>
      </rPr>
      <t>3</t>
    </r>
  </si>
  <si>
    <t>Информация</t>
  </si>
  <si>
    <r>
      <t>План</t>
    </r>
    <r>
      <rPr>
        <vertAlign val="superscript"/>
        <sz val="12"/>
        <color rgb="FF000000"/>
        <rFont val="Times New Roman"/>
        <family val="1"/>
        <charset val="204"/>
      </rPr>
      <t>7</t>
    </r>
  </si>
  <si>
    <t>Александровский муниципальный район</t>
  </si>
  <si>
    <t>Андроповский муниципальный район</t>
  </si>
  <si>
    <t>Апанасенковский муниципальный район</t>
  </si>
  <si>
    <t>4.</t>
  </si>
  <si>
    <t>Арзгирский муниципальный район</t>
  </si>
  <si>
    <t>5.</t>
  </si>
  <si>
    <t>Буденновский муниципальный район</t>
  </si>
  <si>
    <t>6.</t>
  </si>
  <si>
    <t>Грачевский муниципальный район</t>
  </si>
  <si>
    <t>7.</t>
  </si>
  <si>
    <t>Кочубеевский муниципальный район</t>
  </si>
  <si>
    <t>8.</t>
  </si>
  <si>
    <t>Красногвардейский муниципальный район</t>
  </si>
  <si>
    <t>9.</t>
  </si>
  <si>
    <t>Курский муниципальный район</t>
  </si>
  <si>
    <t>10.</t>
  </si>
  <si>
    <t>Левокумский муниципальный район</t>
  </si>
  <si>
    <t>11.</t>
  </si>
  <si>
    <t>Новоселицкий муниципальный район</t>
  </si>
  <si>
    <t>12.</t>
  </si>
  <si>
    <t>Предгорный муниципальный район</t>
  </si>
  <si>
    <t>13.</t>
  </si>
  <si>
    <t>Степновский муниципальный район</t>
  </si>
  <si>
    <t>14.</t>
  </si>
  <si>
    <t>Труновский муниципальный район</t>
  </si>
  <si>
    <t>15.</t>
  </si>
  <si>
    <t>Туркменский муниципальный район</t>
  </si>
  <si>
    <t>16.</t>
  </si>
  <si>
    <t>Шпаковский муниципальный район</t>
  </si>
  <si>
    <t>17.</t>
  </si>
  <si>
    <t>Благодарненский городской округ</t>
  </si>
  <si>
    <t>18.</t>
  </si>
  <si>
    <t>Георгиевский городской округ</t>
  </si>
  <si>
    <t>19.</t>
  </si>
  <si>
    <t>Город-курорт Ессентуки</t>
  </si>
  <si>
    <t>20.</t>
  </si>
  <si>
    <t>Город-курорт Железноводск</t>
  </si>
  <si>
    <t>21.</t>
  </si>
  <si>
    <t>Изобильненский городской округ</t>
  </si>
  <si>
    <t>22.</t>
  </si>
  <si>
    <t>Ипатовский городской округ</t>
  </si>
  <si>
    <t>23.</t>
  </si>
  <si>
    <t>Кировский городской округ</t>
  </si>
  <si>
    <t>24.</t>
  </si>
  <si>
    <t>Город-курорт Кисловодск</t>
  </si>
  <si>
    <t>25.</t>
  </si>
  <si>
    <t xml:space="preserve">Город Лермонтов </t>
  </si>
  <si>
    <t>26.</t>
  </si>
  <si>
    <t>Минераловодский городской округ</t>
  </si>
  <si>
    <t>27.</t>
  </si>
  <si>
    <t xml:space="preserve">Город Невинномысск </t>
  </si>
  <si>
    <t>28.</t>
  </si>
  <si>
    <t>Нефтекумский городской округ</t>
  </si>
  <si>
    <t>29.</t>
  </si>
  <si>
    <t>Новоалександровский городской округ</t>
  </si>
  <si>
    <t>30.</t>
  </si>
  <si>
    <t>Петровский городской округ</t>
  </si>
  <si>
    <t>31.</t>
  </si>
  <si>
    <t xml:space="preserve">Город-курорт Пятигорск </t>
  </si>
  <si>
    <t>32.</t>
  </si>
  <si>
    <t>Советский городской округ</t>
  </si>
  <si>
    <t>33.</t>
  </si>
  <si>
    <t xml:space="preserve">Город Ставрополь </t>
  </si>
  <si>
    <t>1.«Доля детей-сирот и детей, оставшихся без попечения родителей, своевременно воспользовавшихся мерами социальной поддержки в общей численности детей-сирот и детей, оставшихся без попечения родителей»</t>
  </si>
  <si>
    <t>1.         «Доля родителей (законных представителей) получающих компенсацию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  (далее – компенсация) от общего числа  родителей (законных представителей) обратившихся за выплатой компенсации и имеющим на нее право»</t>
  </si>
  <si>
    <t>3.Среднее значение отраслевых показателей оценки эффективности осуществления государственного полномочия</t>
  </si>
  <si>
    <t>2.«Доля детей-сирот и детей, оставшихся без попечения родителей, возвращенных из замещающих семей от числа детей-сирот и детей, оставшихся без попечения родителей, переданных в замещающие семьи в отчетном году»</t>
  </si>
  <si>
    <t>1.«Доля детей-сирот и детей, оставшихся без попечения родителей, переданных на семейные формы устройства в общей численности детей-сирот и детей, оставшихся без попечения родителей, выявленных в отчетном году»</t>
  </si>
  <si>
    <t>1.«Доля педагогических работников, получающих меры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 (далее – меры социальной поддержки) от общего числа педагогических работников, обратившихся за получением мер социальной поддержки и имеющих на них право»</t>
  </si>
  <si>
    <t>1.         «Доля усыновленных детей-сирот и детей, оставшихся без попечения родителей, на которых было выплачено единовременное пособие, в общей численности усыновленных детей-сирот и детей, оставшихся без попечения родителей, на которых поступили заявления на выплату, в отчетном году»</t>
  </si>
  <si>
    <t>1. Доля фактической среднегодовой численности обучающихся по программам общего образования от прогнозной среднегодовой численности обучающихся по программам общего образования, предусмотренного в субвенции на  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а также обеспечение дополнительного образования детей в муниципальных общеобразовательных организациях и на финансовое обеспечение получения начального общего, основного общего, среднего общего образования в частных общеобразовательных организациях</t>
  </si>
  <si>
    <t xml:space="preserve"> 2. Доля фактической среднегодовой численности обучающихся по программам дошкольного образования от прогнозной среднегодовой численности обучающихся по программам дошкольного образования в субвенции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и общеобразовательных организациях и на финансовое обеспечение получения дошкольного образования в частных дошкольных и частных общеобразовательных организациях</t>
  </si>
  <si>
    <t>1.«Доля частных дошкольных образовательных организаций и частных общеобразовательных организаций, получающих из бюджета Ставропольского края субсидию на финансовое обеспечение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(далее соответственно – субсидия, частные образовательные организации) от общего числа частных образовательных организаций обратившихся за получением субсидии и имеющим на нее право»</t>
  </si>
  <si>
    <t>-</t>
  </si>
  <si>
    <t>эффективно</t>
  </si>
  <si>
    <t>недостаточно неэффективно</t>
  </si>
  <si>
    <t>недостаточно эффективно</t>
  </si>
  <si>
    <t xml:space="preserve"> эффективно</t>
  </si>
  <si>
    <t>0</t>
  </si>
  <si>
    <r>
      <t>(наименование отраслевого показателя (единица измерения)</t>
    </r>
    <r>
      <rPr>
        <vertAlign val="superscript"/>
        <sz val="12"/>
        <color rgb="FF000000"/>
        <rFont val="Times New Roman"/>
        <family val="1"/>
        <charset val="204"/>
      </rPr>
      <t>4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</si>
  <si>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отсутствие нарушений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</si>
  <si>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наличие нарушений </t>
    </r>
  </si>
  <si>
    <r>
      <t xml:space="preserve">1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представление отчетности в срок </t>
    </r>
  </si>
  <si>
    <r>
      <t xml:space="preserve">0 </t>
    </r>
    <r>
      <rPr>
        <sz val="12"/>
        <color theme="1"/>
        <rFont val="Times New Roman"/>
        <family val="1"/>
        <charset val="204"/>
      </rPr>
      <t>–</t>
    </r>
    <r>
      <rPr>
        <sz val="12"/>
        <color rgb="FF000000"/>
        <rFont val="Times New Roman"/>
        <family val="1"/>
        <charset val="204"/>
      </rPr>
      <t xml:space="preserve"> непредставление отчетности и (или) с нарушениями сроков</t>
    </r>
  </si>
  <si>
    <t>Министерства образования Ставропольского края</t>
  </si>
  <si>
    <t>Приложение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</si>
  <si>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</si>
  <si>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7.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финансовому обеспечению получения дошкольного образования в частных дошкольных образовательных организациях, дошкольного, начального общего, основного общего, среднего общего образования в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программам»</t>
  </si>
  <si>
    <t>1.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социальной поддержке детей-сирот и детей, оставшихся без попечения родителей»</t>
  </si>
  <si>
    <t>Начальник финансово-экономического отдела ____________________Наумова И.А.</t>
  </si>
  <si>
    <t>Старший экономист  ___________________Григоренко Н.А.</t>
  </si>
  <si>
    <t xml:space="preserve"> 2.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выплате компенсации части платы, взимаемой с родителей (законных представителей) за присмотр и уход за детьми, осваивающими образовательные программы дошкольного образования в образовательных организациях»</t>
  </si>
  <si>
    <r>
      <t>О результатах оценки эффективности осуществления органами местного самоуправления муниципальных образований Ставропольского края переданных им отдельных государственных полномочий Российской Федерации и Ставропольского края и расходования субвенций, предоставляемых бюджетам муниципальных образований Ставропольского края из бюджета Ставропольского края для осуществления отдельных государственных полномочий Российской Федерации и Ставропольского края</t>
    </r>
    <r>
      <rPr>
        <vertAlign val="superscript"/>
        <sz val="14"/>
        <color theme="1"/>
        <rFont val="Times New Roman"/>
        <family val="1"/>
        <charset val="204"/>
      </rPr>
      <t>2</t>
    </r>
  </si>
  <si>
    <t>3.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организации и осуществлению деятельности по опеке и попечительству»</t>
  </si>
  <si>
    <t>Старший экономист  ___________________Малюканова К.А.</t>
  </si>
  <si>
    <t>4.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предоставлению мер социальной поддержки по оплате жилых помещений, отопления и освещения педагогическим работникам муниципальных образовательных организаций, проживающим и работающим в сельских населенных пунктах, рабочих поселках (поселках городского типа)»</t>
  </si>
  <si>
    <t>Начальник отдел развития семейных форм устройства детей оставшихся без попечения родителей ________________  Фирсова Н. И.</t>
  </si>
  <si>
    <t>5. Отдельные государственные полномочия Ставропольского края, переданные органам местного самоуправления края в соответствии с Законом Ставропольского края «О наделении органов местного самоуправления муниципальных районов и городских округов в Ставропольском крае отдельными государственными полномочиями Ставропольского края по назначению и выплате единовременного пособия усыновителям»</t>
  </si>
  <si>
    <t>6. Отдельные государственные полномочия Ставропольского края, для осуществления которых предоставляются субвенции бюджетам муниципальных районов и городских округов Ставропольского края в соответствии с Законом Ставропольского края «Об утверждении методик распределения субвенций, предоставляемых бюджетам муниципальных районов и городских округов Ставропольского края из бюджета Ставропольского края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 Ставропольского края, общедоступного и бесплатного дошкольного, начального общего, основного общего, среднего общего образования в муниципальных общеобразовательных организациях Ставропольского края, а также обеспечение дополнительного образования детей в муниципальных общеобразовательных организациях Ставропольского края»</t>
  </si>
  <si>
    <t>Начальник отдела развития семейных форм устройства детей оставшихся без попечения родителей ________________  Фирсова Н. И.</t>
  </si>
  <si>
    <t>Примечание остаток прошлых лет</t>
  </si>
  <si>
    <r>
      <t>Факт</t>
    </r>
    <r>
      <rPr>
        <vertAlign val="superscript"/>
        <sz val="12"/>
        <rFont val="Times New Roman"/>
        <family val="1"/>
        <charset val="204"/>
      </rPr>
      <t>8</t>
    </r>
  </si>
  <si>
    <t xml:space="preserve"> </t>
  </si>
  <si>
    <t xml:space="preserve">Остаток на 2018г. -231,27 </t>
  </si>
  <si>
    <t xml:space="preserve">Примечание: в Вашем отчете ДОУ и СОШ и частные разделены отдельными колонками, а в нашем отчете сумма ДОУ и СОШ и частные объединены. </t>
  </si>
  <si>
    <t xml:space="preserve">Примечние: для вычисление плана необходимо : (раздел 1+раздел 5 = план).                                                                                                                                           </t>
  </si>
  <si>
    <t xml:space="preserve">Для вычиление факт необходимо:   раздел 1+раздел 5- остаток прошлых лет в сумме 4101,92- ошибочно перечисленные д/с в сумме 1703,61 =факт </t>
  </si>
  <si>
    <t>Для вычиление остатка на конец необходимо: план (раздел 1+ раздел 5) - факт(раздел 1+раздел 5)= 6772,29</t>
  </si>
  <si>
    <t>остаток 11748296,09</t>
  </si>
  <si>
    <t>за 2019 год</t>
  </si>
  <si>
    <t>За 2019 год</t>
  </si>
  <si>
    <t>Старший экономист  ___________________Жандаров А.В.</t>
  </si>
  <si>
    <t>Старший экономист  ___________________Ходырева А.Д.</t>
  </si>
  <si>
    <t>Достигнутое значение (эффективно, недостаточно эффективно, неэффективно)</t>
  </si>
  <si>
    <t>90</t>
  </si>
  <si>
    <t xml:space="preserve">к письму министерства образования Ставропольского края от        №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</si>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</sst>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21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2"/>
      <color rgb="FF000000"/>
      <name val="Times New Roman"/>
      <family val="1"/>
      <charset val="204"/>
    </font>
    <font>
      <vertAlign val="superscript"/>
      <sz val="1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vertAlign val="superscript"/>
      <sz val="12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9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vertAlign val="superscript"/>
      <sz val="14"/>
      <color theme="1"/>
      <name val="Times New Roman"/>
      <family val="1"/>
      <charset val="204"/>
    </font>
    <font>
      <vertAlign val="superscript"/>
      <sz val="12"/>
      <name val="Times New Roman"/>
      <family val="1"/>
      <charset val="204"/>
    </font>
    <font>
      <sz val="11"/>
      <color rgb="FF00610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9" fillId="3" borderId="0" applyNumberFormat="0" applyBorder="0" applyAlignment="0" applyProtection="0"/>
  </cellStyleXfs>
  <cellXfs count="110">
    <xf numFmtId="0" fontId="0" fillId="0" borderId="0" xfId="0"/>
    <xf numFmtId="0" fontId="3" fillId="0" borderId="0" xfId="0" applyFont="1" applyAlignment="1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4" fillId="0" borderId="1" xfId="0" applyFont="1" applyBorder="1" applyAlignment="1">
      <alignment horizontal="center"/>
    </xf>
    <xf numFmtId="0" fontId="9" fillId="0" borderId="0" xfId="0" applyFont="1" applyAlignment="1">
      <alignment vertical="top"/>
    </xf>
    <xf numFmtId="0" fontId="11" fillId="0" borderId="0" xfId="0" applyFont="1"/>
    <xf numFmtId="0" fontId="0" fillId="0" borderId="0" xfId="0" applyBorder="1"/>
    <xf numFmtId="0" fontId="3" fillId="0" borderId="0" xfId="0" applyFont="1" applyBorder="1"/>
    <xf numFmtId="0" fontId="13" fillId="0" borderId="0" xfId="0" applyFont="1"/>
    <xf numFmtId="0" fontId="4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1" fillId="2" borderId="0" xfId="0" applyFont="1" applyFill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Border="1"/>
    <xf numFmtId="0" fontId="2" fillId="0" borderId="0" xfId="0" applyFont="1" applyAlignment="1"/>
    <xf numFmtId="0" fontId="10" fillId="0" borderId="0" xfId="0" applyFont="1" applyAlignment="1">
      <alignment vertical="center" wrapText="1"/>
    </xf>
    <xf numFmtId="0" fontId="16" fillId="0" borderId="0" xfId="0" applyFont="1" applyBorder="1"/>
    <xf numFmtId="0" fontId="15" fillId="0" borderId="0" xfId="0" applyFont="1" applyAlignment="1">
      <alignment vertical="center" wrapText="1"/>
    </xf>
    <xf numFmtId="0" fontId="15" fillId="0" borderId="0" xfId="0" applyFont="1" applyAlignment="1"/>
    <xf numFmtId="0" fontId="18" fillId="0" borderId="0" xfId="0" applyFont="1" applyAlignment="1"/>
    <xf numFmtId="164" fontId="2" fillId="0" borderId="0" xfId="0" applyNumberFormat="1" applyFont="1"/>
    <xf numFmtId="4" fontId="0" fillId="0" borderId="0" xfId="0" applyNumberFormat="1" applyFont="1"/>
    <xf numFmtId="164" fontId="0" fillId="0" borderId="0" xfId="0" applyNumberFormat="1"/>
    <xf numFmtId="164" fontId="2" fillId="0" borderId="0" xfId="0" applyNumberFormat="1" applyFont="1" applyBorder="1"/>
    <xf numFmtId="0" fontId="4" fillId="0" borderId="1" xfId="0" applyFont="1" applyFill="1" applyBorder="1" applyAlignment="1">
      <alignment horizontal="center"/>
    </xf>
    <xf numFmtId="164" fontId="4" fillId="0" borderId="0" xfId="0" applyNumberFormat="1" applyFont="1" applyFill="1" applyBorder="1" applyAlignment="1">
      <alignment horizontal="center"/>
    </xf>
    <xf numFmtId="164" fontId="11" fillId="2" borderId="0" xfId="0" applyNumberFormat="1" applyFont="1" applyFill="1"/>
    <xf numFmtId="0" fontId="11" fillId="2" borderId="0" xfId="0" applyFont="1" applyFill="1" applyBorder="1"/>
    <xf numFmtId="0" fontId="10" fillId="2" borderId="0" xfId="0" applyFont="1" applyFill="1" applyAlignment="1">
      <alignment vertical="center" wrapText="1"/>
    </xf>
    <xf numFmtId="0" fontId="20" fillId="0" borderId="0" xfId="0" applyFont="1"/>
    <xf numFmtId="4" fontId="2" fillId="0" borderId="0" xfId="0" applyNumberFormat="1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" fontId="15" fillId="2" borderId="0" xfId="0" applyNumberFormat="1" applyFont="1" applyFill="1" applyBorder="1" applyAlignment="1">
      <alignment horizontal="center"/>
    </xf>
    <xf numFmtId="2" fontId="4" fillId="2" borderId="0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0" fontId="4" fillId="0" borderId="4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center"/>
    </xf>
    <xf numFmtId="2" fontId="2" fillId="0" borderId="1" xfId="0" applyNumberFormat="1" applyFont="1" applyBorder="1" applyAlignment="1">
      <alignment horizontal="center"/>
    </xf>
    <xf numFmtId="0" fontId="0" fillId="0" borderId="0" xfId="0" applyFont="1"/>
    <xf numFmtId="164" fontId="2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/>
    </xf>
    <xf numFmtId="2" fontId="2" fillId="2" borderId="1" xfId="0" applyNumberFormat="1" applyFont="1" applyFill="1" applyBorder="1" applyAlignment="1">
      <alignment horizontal="center"/>
    </xf>
    <xf numFmtId="0" fontId="0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0" fillId="2" borderId="1" xfId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wrapText="1"/>
    </xf>
    <xf numFmtId="49" fontId="2" fillId="2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0" fillId="2" borderId="0" xfId="0" applyFont="1" applyFill="1"/>
    <xf numFmtId="4" fontId="2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0" fontId="2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14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wrapText="1"/>
    </xf>
    <xf numFmtId="0" fontId="0" fillId="0" borderId="0" xfId="0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vertical="top" wrapText="1"/>
    </xf>
    <xf numFmtId="0" fontId="2" fillId="0" borderId="0" xfId="0" applyFont="1" applyBorder="1" applyAlignment="1">
      <alignment wrapText="1"/>
    </xf>
  </cellXfs>
  <cellStyles count="2">
    <cellStyle name="Обычный" xfId="0" builtinId="0"/>
    <cellStyle name="Хороший" xfId="1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9"/>
  <sheetViews>
    <sheetView tabSelected="1" topLeftCell="A15" zoomScale="90" zoomScaleNormal="90" workbookViewId="0">
      <selection activeCell="O20" sqref="O20"/>
    </sheetView>
  </sheetViews>
  <sheetFormatPr defaultRowHeight="14.4" x14ac:dyDescent="0.3"/>
  <cols>
    <col min="1" max="1" width="10.33203125" customWidth="1"/>
    <col min="2" max="2" width="48.5546875" customWidth="1"/>
    <col min="3" max="3" width="9.88671875" customWidth="1"/>
    <col min="4" max="4" width="11.44140625" customWidth="1"/>
    <col min="5" max="5" width="16.5546875" customWidth="1"/>
    <col min="6" max="6" width="11" hidden="1" customWidth="1"/>
    <col min="7" max="7" width="15.44140625" hidden="1" customWidth="1"/>
    <col min="8" max="8" width="7.109375" hidden="1" customWidth="1"/>
    <col min="9" max="9" width="10" hidden="1" customWidth="1"/>
    <col min="10" max="10" width="11" hidden="1" customWidth="1"/>
    <col min="11" max="11" width="10" hidden="1" customWidth="1"/>
    <col min="12" max="12" width="5.5546875" hidden="1" customWidth="1"/>
    <col min="13" max="13" width="11.44140625" customWidth="1"/>
    <col min="14" max="14" width="13.44140625" customWidth="1"/>
    <col min="15" max="15" width="12.5546875" customWidth="1"/>
    <col min="16" max="16" width="11.5546875" customWidth="1"/>
    <col min="17" max="17" width="10.6640625" customWidth="1"/>
    <col min="18" max="18" width="12.33203125" customWidth="1"/>
    <col min="19" max="19" width="12.88671875" customWidth="1"/>
    <col min="20" max="20" width="11.6640625" customWidth="1"/>
    <col min="21" max="21" width="13.33203125" customWidth="1"/>
    <col min="22" max="22" width="16.88671875" customWidth="1"/>
    <col min="23" max="23" width="13.109375" customWidth="1"/>
    <col min="24" max="24" width="19.6640625" customWidth="1"/>
    <col min="25" max="25" width="17.33203125" customWidth="1"/>
  </cols>
  <sheetData>
    <row r="1" spans="1:26" ht="15.6" x14ac:dyDescent="0.3">
      <c r="W1" s="82" t="s">
        <v>110</v>
      </c>
      <c r="X1" s="82"/>
      <c r="Y1" s="82"/>
      <c r="Z1" s="17"/>
    </row>
    <row r="2" spans="1:26" ht="33.75" customHeight="1" x14ac:dyDescent="0.3">
      <c r="W2" s="83" t="s">
        <v>140</v>
      </c>
      <c r="X2" s="83"/>
      <c r="Y2" s="83"/>
      <c r="Z2" s="13"/>
    </row>
    <row r="3" spans="1:26" x14ac:dyDescent="0.3">
      <c r="W3" s="9"/>
      <c r="X3" s="81"/>
      <c r="Y3" s="81"/>
    </row>
    <row r="4" spans="1:26" ht="18" x14ac:dyDescent="0.35">
      <c r="A4" s="91" t="s">
        <v>23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18.75" customHeight="1" x14ac:dyDescent="0.35">
      <c r="A5" s="92" t="s">
        <v>109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6" ht="69" customHeight="1" x14ac:dyDescent="0.35">
      <c r="A6" s="89" t="s">
        <v>117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89"/>
      <c r="U6" s="89"/>
      <c r="V6" s="89"/>
      <c r="W6" s="89"/>
      <c r="X6" s="89"/>
      <c r="Y6" s="89"/>
    </row>
    <row r="7" spans="1:26" ht="18" x14ac:dyDescent="0.35">
      <c r="A7" s="91" t="s">
        <v>134</v>
      </c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  <c r="Q7" s="91"/>
      <c r="R7" s="91"/>
      <c r="S7" s="91"/>
      <c r="T7" s="91"/>
      <c r="U7" s="91"/>
      <c r="V7" s="91"/>
      <c r="W7" s="91"/>
      <c r="X7" s="91"/>
      <c r="Y7" s="91"/>
    </row>
    <row r="8" spans="1:26" ht="60" customHeight="1" x14ac:dyDescent="0.3">
      <c r="A8" s="90" t="s">
        <v>113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  <c r="U8" s="90"/>
      <c r="V8" s="90"/>
      <c r="W8" s="90"/>
      <c r="X8" s="90"/>
      <c r="Y8" s="90"/>
    </row>
    <row r="9" spans="1:26" x14ac:dyDescent="0.3">
      <c r="I9" s="2"/>
    </row>
    <row r="10" spans="1:26" ht="35.25" customHeight="1" x14ac:dyDescent="0.3">
      <c r="A10" s="68" t="s">
        <v>3</v>
      </c>
      <c r="B10" s="68" t="s">
        <v>8</v>
      </c>
      <c r="C10" s="69" t="s">
        <v>9</v>
      </c>
      <c r="D10" s="70"/>
      <c r="E10" s="70"/>
      <c r="F10" s="70"/>
      <c r="G10" s="70"/>
      <c r="H10" s="70"/>
      <c r="I10" s="70"/>
      <c r="J10" s="70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70"/>
      <c r="V10" s="70"/>
      <c r="W10" s="71"/>
      <c r="X10" s="68" t="s">
        <v>0</v>
      </c>
      <c r="Y10" s="68" t="s">
        <v>138</v>
      </c>
      <c r="Z10" s="3"/>
    </row>
    <row r="11" spans="1:26" ht="19.5" customHeight="1" x14ac:dyDescent="0.3">
      <c r="A11" s="68"/>
      <c r="B11" s="68"/>
      <c r="C11" s="68" t="s">
        <v>22</v>
      </c>
      <c r="D11" s="68"/>
      <c r="E11" s="68"/>
      <c r="F11" s="68"/>
      <c r="G11" s="68"/>
      <c r="H11" s="68"/>
      <c r="I11" s="68"/>
      <c r="J11" s="68"/>
      <c r="K11" s="68"/>
      <c r="L11" s="68" t="s">
        <v>19</v>
      </c>
      <c r="M11" s="68"/>
      <c r="N11" s="75" t="s">
        <v>13</v>
      </c>
      <c r="O11" s="76"/>
      <c r="P11" s="76"/>
      <c r="Q11" s="77"/>
      <c r="R11" s="75" t="s">
        <v>4</v>
      </c>
      <c r="S11" s="76"/>
      <c r="T11" s="77"/>
      <c r="U11" s="75" t="s">
        <v>2</v>
      </c>
      <c r="V11" s="76"/>
      <c r="W11" s="77"/>
      <c r="X11" s="68"/>
      <c r="Y11" s="68"/>
      <c r="Z11" s="3"/>
    </row>
    <row r="12" spans="1:26" ht="59.25" customHeight="1" x14ac:dyDescent="0.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78"/>
      <c r="O12" s="79"/>
      <c r="P12" s="79"/>
      <c r="Q12" s="80"/>
      <c r="R12" s="78"/>
      <c r="S12" s="79"/>
      <c r="T12" s="80"/>
      <c r="U12" s="78"/>
      <c r="V12" s="79"/>
      <c r="W12" s="80"/>
      <c r="X12" s="68"/>
      <c r="Y12" s="68"/>
      <c r="Z12" s="3"/>
    </row>
    <row r="13" spans="1:26" ht="136.5" customHeight="1" x14ac:dyDescent="0.3">
      <c r="A13" s="68"/>
      <c r="B13" s="68"/>
      <c r="C13" s="73" t="s">
        <v>88</v>
      </c>
      <c r="D13" s="73"/>
      <c r="E13" s="73"/>
      <c r="F13" s="73" t="s">
        <v>20</v>
      </c>
      <c r="G13" s="73"/>
      <c r="H13" s="73"/>
      <c r="I13" s="73" t="s">
        <v>21</v>
      </c>
      <c r="J13" s="73"/>
      <c r="K13" s="73"/>
      <c r="L13" s="68"/>
      <c r="M13" s="68"/>
      <c r="N13" s="78"/>
      <c r="O13" s="79"/>
      <c r="P13" s="79"/>
      <c r="Q13" s="80"/>
      <c r="R13" s="78"/>
      <c r="S13" s="79"/>
      <c r="T13" s="80"/>
      <c r="U13" s="78"/>
      <c r="V13" s="79"/>
      <c r="W13" s="80"/>
      <c r="X13" s="68"/>
      <c r="Y13" s="68"/>
      <c r="Z13" s="84"/>
    </row>
    <row r="14" spans="1:26" ht="32.25" customHeight="1" x14ac:dyDescent="0.3">
      <c r="A14" s="68"/>
      <c r="B14" s="68"/>
      <c r="C14" s="69" t="s">
        <v>104</v>
      </c>
      <c r="D14" s="70"/>
      <c r="E14" s="71"/>
      <c r="F14" s="85" t="s">
        <v>104</v>
      </c>
      <c r="G14" s="85"/>
      <c r="H14" s="85"/>
      <c r="I14" s="85" t="s">
        <v>104</v>
      </c>
      <c r="J14" s="85"/>
      <c r="K14" s="85"/>
      <c r="L14" s="86" t="s">
        <v>7</v>
      </c>
      <c r="M14" s="68" t="s">
        <v>5</v>
      </c>
      <c r="N14" s="68" t="s">
        <v>24</v>
      </c>
      <c r="O14" s="74" t="s">
        <v>14</v>
      </c>
      <c r="P14" s="68" t="s">
        <v>1</v>
      </c>
      <c r="Q14" s="68" t="s">
        <v>5</v>
      </c>
      <c r="R14" s="68" t="s">
        <v>105</v>
      </c>
      <c r="S14" s="68" t="s">
        <v>106</v>
      </c>
      <c r="T14" s="68" t="s">
        <v>5</v>
      </c>
      <c r="U14" s="68" t="s">
        <v>107</v>
      </c>
      <c r="V14" s="68" t="s">
        <v>108</v>
      </c>
      <c r="W14" s="68" t="s">
        <v>5</v>
      </c>
      <c r="X14" s="68"/>
      <c r="Y14" s="68"/>
      <c r="Z14" s="84"/>
    </row>
    <row r="15" spans="1:26" ht="27.75" customHeight="1" x14ac:dyDescent="0.3">
      <c r="A15" s="68"/>
      <c r="B15" s="68"/>
      <c r="C15" s="68" t="s">
        <v>11</v>
      </c>
      <c r="D15" s="68" t="s">
        <v>12</v>
      </c>
      <c r="E15" s="68" t="s">
        <v>1</v>
      </c>
      <c r="F15" s="68" t="s">
        <v>11</v>
      </c>
      <c r="G15" s="68" t="s">
        <v>12</v>
      </c>
      <c r="H15" s="68" t="s">
        <v>1</v>
      </c>
      <c r="I15" s="68" t="s">
        <v>11</v>
      </c>
      <c r="J15" s="68" t="s">
        <v>12</v>
      </c>
      <c r="K15" s="68" t="s">
        <v>1</v>
      </c>
      <c r="L15" s="87"/>
      <c r="M15" s="68"/>
      <c r="N15" s="68"/>
      <c r="O15" s="74"/>
      <c r="P15" s="68"/>
      <c r="Q15" s="68"/>
      <c r="R15" s="68"/>
      <c r="S15" s="68"/>
      <c r="T15" s="68"/>
      <c r="U15" s="68"/>
      <c r="V15" s="68"/>
      <c r="W15" s="68"/>
      <c r="X15" s="68"/>
      <c r="Y15" s="68"/>
      <c r="Z15" s="3"/>
    </row>
    <row r="16" spans="1:26" ht="39" customHeight="1" x14ac:dyDescent="0.3">
      <c r="A16" s="68"/>
      <c r="B16" s="68"/>
      <c r="C16" s="68"/>
      <c r="D16" s="68"/>
      <c r="E16" s="68"/>
      <c r="F16" s="68"/>
      <c r="G16" s="68"/>
      <c r="H16" s="68"/>
      <c r="I16" s="68"/>
      <c r="J16" s="68"/>
      <c r="K16" s="68"/>
      <c r="L16" s="88"/>
      <c r="M16" s="68"/>
      <c r="N16" s="68"/>
      <c r="O16" s="74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3"/>
    </row>
    <row r="17" spans="1:25" ht="24" customHeight="1" x14ac:dyDescent="0.3">
      <c r="A17" s="4">
        <v>1</v>
      </c>
      <c r="B17" s="4">
        <v>2</v>
      </c>
      <c r="C17" s="4">
        <v>3</v>
      </c>
      <c r="D17" s="4">
        <v>4</v>
      </c>
      <c r="E17" s="4">
        <v>5</v>
      </c>
      <c r="F17" s="4">
        <v>6</v>
      </c>
      <c r="G17" s="4">
        <v>7</v>
      </c>
      <c r="H17" s="4">
        <v>8</v>
      </c>
      <c r="I17" s="4">
        <v>9</v>
      </c>
      <c r="J17" s="4">
        <v>10</v>
      </c>
      <c r="K17" s="4">
        <v>11</v>
      </c>
      <c r="L17" s="4">
        <v>12</v>
      </c>
      <c r="M17" s="4">
        <v>13</v>
      </c>
      <c r="N17" s="4">
        <v>14</v>
      </c>
      <c r="O17" s="4">
        <v>15</v>
      </c>
      <c r="P17" s="4">
        <v>16</v>
      </c>
      <c r="Q17" s="4">
        <v>17</v>
      </c>
      <c r="R17" s="4">
        <v>18</v>
      </c>
      <c r="S17" s="4">
        <v>19</v>
      </c>
      <c r="T17" s="4">
        <v>20</v>
      </c>
      <c r="U17" s="4">
        <v>21</v>
      </c>
      <c r="V17" s="4">
        <v>22</v>
      </c>
      <c r="W17" s="4">
        <v>23</v>
      </c>
      <c r="X17" s="4">
        <v>24</v>
      </c>
      <c r="Y17" s="4">
        <v>25</v>
      </c>
    </row>
    <row r="18" spans="1:25" s="46" customFormat="1" ht="24" customHeight="1" x14ac:dyDescent="0.3">
      <c r="A18" s="42" t="s">
        <v>6</v>
      </c>
      <c r="B18" s="43" t="s">
        <v>25</v>
      </c>
      <c r="C18" s="42">
        <v>100</v>
      </c>
      <c r="D18" s="42">
        <v>100</v>
      </c>
      <c r="E18" s="42">
        <f>D18/C18*100</f>
        <v>100</v>
      </c>
      <c r="F18" s="42" t="s">
        <v>98</v>
      </c>
      <c r="G18" s="42" t="s">
        <v>98</v>
      </c>
      <c r="H18" s="42" t="s">
        <v>98</v>
      </c>
      <c r="I18" s="42" t="s">
        <v>98</v>
      </c>
      <c r="J18" s="42" t="s">
        <v>98</v>
      </c>
      <c r="K18" s="42" t="s">
        <v>98</v>
      </c>
      <c r="L18" s="42" t="s">
        <v>98</v>
      </c>
      <c r="M18" s="42">
        <v>1</v>
      </c>
      <c r="N18" s="44">
        <f>8416.64+750</f>
        <v>9166.64</v>
      </c>
      <c r="O18" s="42">
        <f>7741.54+750</f>
        <v>8491.5400000000009</v>
      </c>
      <c r="P18" s="45">
        <f>O18/N18*100</f>
        <v>92.635251302549264</v>
      </c>
      <c r="Q18" s="42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25" s="46" customFormat="1" ht="24" customHeight="1" x14ac:dyDescent="0.3">
      <c r="A19" s="42" t="s">
        <v>20</v>
      </c>
      <c r="B19" s="43" t="s">
        <v>26</v>
      </c>
      <c r="C19" s="42">
        <v>100</v>
      </c>
      <c r="D19" s="42">
        <v>100</v>
      </c>
      <c r="E19" s="42">
        <f t="shared" ref="E19:E20" si="0">D19/C19*100</f>
        <v>100</v>
      </c>
      <c r="F19" s="42" t="s">
        <v>98</v>
      </c>
      <c r="G19" s="42" t="s">
        <v>98</v>
      </c>
      <c r="H19" s="42" t="s">
        <v>98</v>
      </c>
      <c r="I19" s="42" t="s">
        <v>98</v>
      </c>
      <c r="J19" s="42" t="s">
        <v>98</v>
      </c>
      <c r="K19" s="42" t="s">
        <v>98</v>
      </c>
      <c r="L19" s="42" t="s">
        <v>98</v>
      </c>
      <c r="M19" s="42">
        <v>1</v>
      </c>
      <c r="N19" s="44">
        <f>4082.28+300</f>
        <v>4382.2800000000007</v>
      </c>
      <c r="O19" s="47">
        <f>4082.28+300</f>
        <v>4382.2800000000007</v>
      </c>
      <c r="P19" s="45">
        <f t="shared" ref="P19:P20" si="1">O19/N19*100</f>
        <v>100</v>
      </c>
      <c r="Q19" s="42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2" t="s">
        <v>99</v>
      </c>
    </row>
    <row r="20" spans="1:25" s="46" customFormat="1" ht="24" customHeight="1" x14ac:dyDescent="0.3">
      <c r="A20" s="42" t="s">
        <v>21</v>
      </c>
      <c r="B20" s="43" t="s">
        <v>27</v>
      </c>
      <c r="C20" s="42">
        <v>100</v>
      </c>
      <c r="D20" s="42">
        <v>100</v>
      </c>
      <c r="E20" s="42">
        <f t="shared" si="0"/>
        <v>100</v>
      </c>
      <c r="F20" s="42" t="s">
        <v>98</v>
      </c>
      <c r="G20" s="42" t="s">
        <v>98</v>
      </c>
      <c r="H20" s="42" t="s">
        <v>98</v>
      </c>
      <c r="I20" s="42" t="s">
        <v>98</v>
      </c>
      <c r="J20" s="42" t="s">
        <v>98</v>
      </c>
      <c r="K20" s="42" t="s">
        <v>98</v>
      </c>
      <c r="L20" s="42" t="s">
        <v>98</v>
      </c>
      <c r="M20" s="42">
        <v>1</v>
      </c>
      <c r="N20" s="44">
        <v>10625.09</v>
      </c>
      <c r="O20" s="42">
        <v>10625.06</v>
      </c>
      <c r="P20" s="45">
        <f t="shared" si="1"/>
        <v>99.999717649450488</v>
      </c>
      <c r="Q20" s="42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2" t="s">
        <v>99</v>
      </c>
    </row>
    <row r="21" spans="1:25" s="46" customFormat="1" ht="24" customHeight="1" x14ac:dyDescent="0.3">
      <c r="A21" s="42" t="s">
        <v>28</v>
      </c>
      <c r="B21" s="43" t="s">
        <v>29</v>
      </c>
      <c r="C21" s="42">
        <v>100</v>
      </c>
      <c r="D21" s="42">
        <v>100</v>
      </c>
      <c r="E21" s="42">
        <f>D21/C21*100</f>
        <v>100</v>
      </c>
      <c r="F21" s="42" t="s">
        <v>98</v>
      </c>
      <c r="G21" s="42" t="s">
        <v>98</v>
      </c>
      <c r="H21" s="42" t="s">
        <v>98</v>
      </c>
      <c r="I21" s="42" t="s">
        <v>98</v>
      </c>
      <c r="J21" s="42" t="s">
        <v>98</v>
      </c>
      <c r="K21" s="42" t="s">
        <v>98</v>
      </c>
      <c r="L21" s="42" t="s">
        <v>98</v>
      </c>
      <c r="M21" s="42">
        <v>1</v>
      </c>
      <c r="N21" s="44">
        <v>2638.22</v>
      </c>
      <c r="O21" s="42">
        <v>2638.22</v>
      </c>
      <c r="P21" s="45">
        <f>O21/N21*100</f>
        <v>100</v>
      </c>
      <c r="Q21" s="42">
        <v>1</v>
      </c>
      <c r="R21" s="42">
        <v>1</v>
      </c>
      <c r="S21" s="42" t="s">
        <v>98</v>
      </c>
      <c r="T21" s="42">
        <v>1</v>
      </c>
      <c r="U21" s="42">
        <v>1</v>
      </c>
      <c r="V21" s="42" t="s">
        <v>98</v>
      </c>
      <c r="W21" s="42">
        <v>1</v>
      </c>
      <c r="X21" s="42">
        <v>4</v>
      </c>
      <c r="Y21" s="42" t="s">
        <v>99</v>
      </c>
    </row>
    <row r="22" spans="1:25" s="46" customFormat="1" ht="24" customHeight="1" x14ac:dyDescent="0.3">
      <c r="A22" s="42" t="s">
        <v>30</v>
      </c>
      <c r="B22" s="43" t="s">
        <v>31</v>
      </c>
      <c r="C22" s="42">
        <v>100</v>
      </c>
      <c r="D22" s="42">
        <v>100</v>
      </c>
      <c r="E22" s="42">
        <f>D22/C22*100</f>
        <v>100</v>
      </c>
      <c r="F22" s="42" t="s">
        <v>98</v>
      </c>
      <c r="G22" s="42" t="s">
        <v>98</v>
      </c>
      <c r="H22" s="42" t="s">
        <v>98</v>
      </c>
      <c r="I22" s="42" t="s">
        <v>98</v>
      </c>
      <c r="J22" s="42" t="s">
        <v>98</v>
      </c>
      <c r="K22" s="42" t="s">
        <v>98</v>
      </c>
      <c r="L22" s="42" t="s">
        <v>98</v>
      </c>
      <c r="M22" s="42">
        <v>1</v>
      </c>
      <c r="N22" s="44">
        <f>15016.04</f>
        <v>15016.04</v>
      </c>
      <c r="O22" s="42">
        <f>13251.97+600</f>
        <v>13851.97</v>
      </c>
      <c r="P22" s="45">
        <f>O22/N22*100</f>
        <v>92.247822994611084</v>
      </c>
      <c r="Q22" s="42">
        <v>1</v>
      </c>
      <c r="R22" s="42">
        <v>1</v>
      </c>
      <c r="S22" s="42" t="s">
        <v>98</v>
      </c>
      <c r="T22" s="42">
        <v>1</v>
      </c>
      <c r="U22" s="42">
        <v>1</v>
      </c>
      <c r="V22" s="42" t="s">
        <v>98</v>
      </c>
      <c r="W22" s="42">
        <v>1</v>
      </c>
      <c r="X22" s="42">
        <v>4</v>
      </c>
      <c r="Y22" s="42" t="s">
        <v>99</v>
      </c>
    </row>
    <row r="23" spans="1:25" s="46" customFormat="1" ht="24" customHeight="1" x14ac:dyDescent="0.3">
      <c r="A23" s="42" t="s">
        <v>32</v>
      </c>
      <c r="B23" s="43" t="s">
        <v>33</v>
      </c>
      <c r="C23" s="42">
        <v>100</v>
      </c>
      <c r="D23" s="42">
        <v>100</v>
      </c>
      <c r="E23" s="42">
        <f t="shared" ref="E23:E24" si="2">D23/C23*100</f>
        <v>100</v>
      </c>
      <c r="F23" s="42" t="s">
        <v>98</v>
      </c>
      <c r="G23" s="42" t="s">
        <v>98</v>
      </c>
      <c r="H23" s="42" t="s">
        <v>98</v>
      </c>
      <c r="I23" s="42" t="s">
        <v>98</v>
      </c>
      <c r="J23" s="42" t="s">
        <v>98</v>
      </c>
      <c r="K23" s="42" t="s">
        <v>98</v>
      </c>
      <c r="L23" s="42" t="s">
        <v>98</v>
      </c>
      <c r="M23" s="42">
        <v>1</v>
      </c>
      <c r="N23" s="51">
        <f>5553.78+150</f>
        <v>5703.78</v>
      </c>
      <c r="O23" s="42">
        <f>5453.72+150</f>
        <v>5603.72</v>
      </c>
      <c r="P23" s="45">
        <f t="shared" ref="P23:P24" si="3">O23/N23*100</f>
        <v>98.245724764980423</v>
      </c>
      <c r="Q23" s="42">
        <v>1</v>
      </c>
      <c r="R23" s="42">
        <v>1</v>
      </c>
      <c r="S23" s="42" t="s">
        <v>98</v>
      </c>
      <c r="T23" s="42">
        <v>1</v>
      </c>
      <c r="U23" s="42">
        <v>1</v>
      </c>
      <c r="V23" s="42" t="s">
        <v>98</v>
      </c>
      <c r="W23" s="42">
        <v>1</v>
      </c>
      <c r="X23" s="42">
        <v>4</v>
      </c>
      <c r="Y23" s="42" t="s">
        <v>99</v>
      </c>
    </row>
    <row r="24" spans="1:25" s="46" customFormat="1" ht="24" customHeight="1" x14ac:dyDescent="0.3">
      <c r="A24" s="42" t="s">
        <v>34</v>
      </c>
      <c r="B24" s="43" t="s">
        <v>35</v>
      </c>
      <c r="C24" s="42">
        <v>100</v>
      </c>
      <c r="D24" s="42">
        <v>100</v>
      </c>
      <c r="E24" s="42">
        <f t="shared" si="2"/>
        <v>100</v>
      </c>
      <c r="F24" s="42" t="s">
        <v>98</v>
      </c>
      <c r="G24" s="42" t="s">
        <v>98</v>
      </c>
      <c r="H24" s="42" t="s">
        <v>98</v>
      </c>
      <c r="I24" s="42" t="s">
        <v>98</v>
      </c>
      <c r="J24" s="42" t="s">
        <v>98</v>
      </c>
      <c r="K24" s="42" t="s">
        <v>98</v>
      </c>
      <c r="L24" s="42" t="s">
        <v>98</v>
      </c>
      <c r="M24" s="42">
        <v>1</v>
      </c>
      <c r="N24" s="44">
        <f>15590.02+150</f>
        <v>15740.02</v>
      </c>
      <c r="O24" s="44">
        <f>15590.02+150</f>
        <v>15740.02</v>
      </c>
      <c r="P24" s="45">
        <f t="shared" si="3"/>
        <v>100</v>
      </c>
      <c r="Q24" s="42">
        <v>1</v>
      </c>
      <c r="R24" s="42">
        <v>1</v>
      </c>
      <c r="S24" s="42" t="s">
        <v>98</v>
      </c>
      <c r="T24" s="42">
        <v>1</v>
      </c>
      <c r="U24" s="42">
        <v>1</v>
      </c>
      <c r="V24" s="42" t="s">
        <v>98</v>
      </c>
      <c r="W24" s="42">
        <v>1</v>
      </c>
      <c r="X24" s="42">
        <v>4</v>
      </c>
      <c r="Y24" s="42" t="s">
        <v>99</v>
      </c>
    </row>
    <row r="25" spans="1:25" s="46" customFormat="1" ht="24" customHeight="1" x14ac:dyDescent="0.3">
      <c r="A25" s="42" t="s">
        <v>36</v>
      </c>
      <c r="B25" s="43" t="s">
        <v>37</v>
      </c>
      <c r="C25" s="42">
        <v>100</v>
      </c>
      <c r="D25" s="42">
        <v>100</v>
      </c>
      <c r="E25" s="42">
        <f>D25/C25*100</f>
        <v>100</v>
      </c>
      <c r="F25" s="42" t="s">
        <v>98</v>
      </c>
      <c r="G25" s="42" t="s">
        <v>98</v>
      </c>
      <c r="H25" s="42" t="s">
        <v>98</v>
      </c>
      <c r="I25" s="42" t="s">
        <v>98</v>
      </c>
      <c r="J25" s="42" t="s">
        <v>98</v>
      </c>
      <c r="K25" s="42" t="s">
        <v>98</v>
      </c>
      <c r="L25" s="42" t="s">
        <v>98</v>
      </c>
      <c r="M25" s="42">
        <v>1</v>
      </c>
      <c r="N25" s="44">
        <v>6532.59</v>
      </c>
      <c r="O25" s="44">
        <v>6532.59</v>
      </c>
      <c r="P25" s="45">
        <f>O25/N25*100</f>
        <v>100</v>
      </c>
      <c r="Q25" s="42">
        <v>1</v>
      </c>
      <c r="R25" s="42">
        <v>1</v>
      </c>
      <c r="S25" s="42" t="s">
        <v>98</v>
      </c>
      <c r="T25" s="42">
        <v>1</v>
      </c>
      <c r="U25" s="42">
        <v>1</v>
      </c>
      <c r="V25" s="42" t="s">
        <v>98</v>
      </c>
      <c r="W25" s="42">
        <v>1</v>
      </c>
      <c r="X25" s="42">
        <v>4</v>
      </c>
      <c r="Y25" s="42" t="s">
        <v>99</v>
      </c>
    </row>
    <row r="26" spans="1:25" s="46" customFormat="1" ht="24" customHeight="1" x14ac:dyDescent="0.3">
      <c r="A26" s="42" t="s">
        <v>38</v>
      </c>
      <c r="B26" s="48" t="s">
        <v>39</v>
      </c>
      <c r="C26" s="44">
        <v>100</v>
      </c>
      <c r="D26" s="44">
        <v>100</v>
      </c>
      <c r="E26" s="44">
        <f>D26/C26*100</f>
        <v>100</v>
      </c>
      <c r="F26" s="44" t="s">
        <v>98</v>
      </c>
      <c r="G26" s="44" t="s">
        <v>98</v>
      </c>
      <c r="H26" s="44" t="s">
        <v>98</v>
      </c>
      <c r="I26" s="44" t="s">
        <v>98</v>
      </c>
      <c r="J26" s="44" t="s">
        <v>98</v>
      </c>
      <c r="K26" s="44" t="s">
        <v>98</v>
      </c>
      <c r="L26" s="44" t="s">
        <v>98</v>
      </c>
      <c r="M26" s="44">
        <v>1</v>
      </c>
      <c r="N26" s="44">
        <f>8360.42+300</f>
        <v>8660.42</v>
      </c>
      <c r="O26" s="44">
        <f>8360.42+300</f>
        <v>8660.42</v>
      </c>
      <c r="P26" s="45">
        <f>O26/N26*100</f>
        <v>100</v>
      </c>
      <c r="Q26" s="44">
        <v>1</v>
      </c>
      <c r="R26" s="44">
        <v>1</v>
      </c>
      <c r="S26" s="44" t="s">
        <v>98</v>
      </c>
      <c r="T26" s="44">
        <v>1</v>
      </c>
      <c r="U26" s="44">
        <v>1</v>
      </c>
      <c r="V26" s="44" t="s">
        <v>98</v>
      </c>
      <c r="W26" s="44">
        <v>1</v>
      </c>
      <c r="X26" s="44">
        <v>4</v>
      </c>
      <c r="Y26" s="44" t="s">
        <v>99</v>
      </c>
    </row>
    <row r="27" spans="1:25" s="46" customFormat="1" ht="29.25" customHeight="1" x14ac:dyDescent="0.3">
      <c r="A27" s="42" t="s">
        <v>40</v>
      </c>
      <c r="B27" s="43" t="s">
        <v>41</v>
      </c>
      <c r="C27" s="42">
        <v>100</v>
      </c>
      <c r="D27" s="42">
        <v>100</v>
      </c>
      <c r="E27" s="44">
        <f t="shared" ref="E27:E50" si="4">D27/C27*100</f>
        <v>100</v>
      </c>
      <c r="F27" s="42" t="s">
        <v>98</v>
      </c>
      <c r="G27" s="42" t="s">
        <v>98</v>
      </c>
      <c r="H27" s="42" t="s">
        <v>98</v>
      </c>
      <c r="I27" s="42" t="s">
        <v>98</v>
      </c>
      <c r="J27" s="42" t="s">
        <v>98</v>
      </c>
      <c r="K27" s="42" t="s">
        <v>98</v>
      </c>
      <c r="L27" s="42" t="s">
        <v>98</v>
      </c>
      <c r="M27" s="42">
        <v>1</v>
      </c>
      <c r="N27" s="44">
        <f>3500.47+900</f>
        <v>4400.4699999999993</v>
      </c>
      <c r="O27" s="42">
        <f>3500.47+900</f>
        <v>4400.4699999999993</v>
      </c>
      <c r="P27" s="45">
        <f t="shared" ref="P27:P50" si="5">O27/N27*100</f>
        <v>100</v>
      </c>
      <c r="Q27" s="42">
        <v>1</v>
      </c>
      <c r="R27" s="42">
        <v>1</v>
      </c>
      <c r="S27" s="42" t="s">
        <v>98</v>
      </c>
      <c r="T27" s="42">
        <v>1</v>
      </c>
      <c r="U27" s="42">
        <v>1</v>
      </c>
      <c r="V27" s="42" t="s">
        <v>98</v>
      </c>
      <c r="W27" s="42">
        <v>1</v>
      </c>
      <c r="X27" s="42">
        <v>4</v>
      </c>
      <c r="Y27" s="49" t="s">
        <v>99</v>
      </c>
    </row>
    <row r="28" spans="1:25" s="46" customFormat="1" ht="24" customHeight="1" x14ac:dyDescent="0.3">
      <c r="A28" s="42" t="s">
        <v>42</v>
      </c>
      <c r="B28" s="48" t="s">
        <v>43</v>
      </c>
      <c r="C28" s="44">
        <v>100</v>
      </c>
      <c r="D28" s="44">
        <v>100</v>
      </c>
      <c r="E28" s="44">
        <f t="shared" si="4"/>
        <v>100</v>
      </c>
      <c r="F28" s="44" t="s">
        <v>98</v>
      </c>
      <c r="G28" s="44" t="s">
        <v>98</v>
      </c>
      <c r="H28" s="44" t="s">
        <v>98</v>
      </c>
      <c r="I28" s="44" t="s">
        <v>98</v>
      </c>
      <c r="J28" s="44" t="s">
        <v>98</v>
      </c>
      <c r="K28" s="44" t="s">
        <v>98</v>
      </c>
      <c r="L28" s="44" t="s">
        <v>98</v>
      </c>
      <c r="M28" s="44">
        <v>1</v>
      </c>
      <c r="N28" s="44">
        <v>3327.74</v>
      </c>
      <c r="O28" s="44">
        <f>3327.74-66.9</f>
        <v>3260.8399999999997</v>
      </c>
      <c r="P28" s="45">
        <f t="shared" si="5"/>
        <v>97.989626593423765</v>
      </c>
      <c r="Q28" s="42">
        <v>1</v>
      </c>
      <c r="R28" s="42">
        <v>1</v>
      </c>
      <c r="S28" s="42" t="s">
        <v>98</v>
      </c>
      <c r="T28" s="42">
        <v>1</v>
      </c>
      <c r="U28" s="42">
        <v>1</v>
      </c>
      <c r="V28" s="42" t="s">
        <v>98</v>
      </c>
      <c r="W28" s="42">
        <v>1</v>
      </c>
      <c r="X28" s="42">
        <v>4</v>
      </c>
      <c r="Y28" s="42" t="s">
        <v>99</v>
      </c>
    </row>
    <row r="29" spans="1:25" s="46" customFormat="1" ht="24" customHeight="1" x14ac:dyDescent="0.3">
      <c r="A29" s="42" t="s">
        <v>44</v>
      </c>
      <c r="B29" s="48" t="s">
        <v>45</v>
      </c>
      <c r="C29" s="42">
        <v>100</v>
      </c>
      <c r="D29" s="42">
        <v>100</v>
      </c>
      <c r="E29" s="44">
        <f t="shared" si="4"/>
        <v>100</v>
      </c>
      <c r="F29" s="42" t="s">
        <v>98</v>
      </c>
      <c r="G29" s="42" t="s">
        <v>98</v>
      </c>
      <c r="H29" s="42" t="s">
        <v>98</v>
      </c>
      <c r="I29" s="42" t="s">
        <v>98</v>
      </c>
      <c r="J29" s="42" t="s">
        <v>98</v>
      </c>
      <c r="K29" s="42" t="s">
        <v>98</v>
      </c>
      <c r="L29" s="42" t="s">
        <v>98</v>
      </c>
      <c r="M29" s="42">
        <v>1</v>
      </c>
      <c r="N29" s="50">
        <f>11845.27+150</f>
        <v>11995.27</v>
      </c>
      <c r="O29" s="50">
        <f>11608.97+150</f>
        <v>11758.97</v>
      </c>
      <c r="P29" s="45">
        <f t="shared" si="5"/>
        <v>98.030056847407337</v>
      </c>
      <c r="Q29" s="42">
        <v>1</v>
      </c>
      <c r="R29" s="42">
        <v>1</v>
      </c>
      <c r="S29" s="42" t="s">
        <v>98</v>
      </c>
      <c r="T29" s="42">
        <v>1</v>
      </c>
      <c r="U29" s="42">
        <v>1</v>
      </c>
      <c r="V29" s="42" t="s">
        <v>98</v>
      </c>
      <c r="W29" s="42">
        <v>1</v>
      </c>
      <c r="X29" s="42">
        <v>4</v>
      </c>
      <c r="Y29" s="42" t="s">
        <v>99</v>
      </c>
    </row>
    <row r="30" spans="1:25" s="46" customFormat="1" ht="28.5" customHeight="1" x14ac:dyDescent="0.3">
      <c r="A30" s="42" t="s">
        <v>46</v>
      </c>
      <c r="B30" s="48" t="s">
        <v>47</v>
      </c>
      <c r="C30" s="42">
        <v>100</v>
      </c>
      <c r="D30" s="42">
        <v>100</v>
      </c>
      <c r="E30" s="44">
        <f t="shared" si="4"/>
        <v>100</v>
      </c>
      <c r="F30" s="42" t="s">
        <v>98</v>
      </c>
      <c r="G30" s="42" t="s">
        <v>98</v>
      </c>
      <c r="H30" s="42" t="s">
        <v>98</v>
      </c>
      <c r="I30" s="42" t="s">
        <v>98</v>
      </c>
      <c r="J30" s="42" t="s">
        <v>98</v>
      </c>
      <c r="K30" s="42" t="s">
        <v>98</v>
      </c>
      <c r="L30" s="42" t="s">
        <v>98</v>
      </c>
      <c r="M30" s="42">
        <v>1</v>
      </c>
      <c r="N30" s="50">
        <v>5184.91</v>
      </c>
      <c r="O30" s="50">
        <v>4795.6899999999996</v>
      </c>
      <c r="P30" s="45">
        <f t="shared" si="5"/>
        <v>92.493215889957582</v>
      </c>
      <c r="Q30" s="42">
        <v>1</v>
      </c>
      <c r="R30" s="42">
        <v>1</v>
      </c>
      <c r="S30" s="42" t="s">
        <v>98</v>
      </c>
      <c r="T30" s="42">
        <v>1</v>
      </c>
      <c r="U30" s="42">
        <v>1</v>
      </c>
      <c r="V30" s="42" t="s">
        <v>98</v>
      </c>
      <c r="W30" s="42">
        <v>1</v>
      </c>
      <c r="X30" s="42">
        <v>4</v>
      </c>
      <c r="Y30" s="49" t="s">
        <v>99</v>
      </c>
    </row>
    <row r="31" spans="1:25" s="46" customFormat="1" ht="24" customHeight="1" x14ac:dyDescent="0.3">
      <c r="A31" s="42" t="s">
        <v>48</v>
      </c>
      <c r="B31" s="48" t="s">
        <v>49</v>
      </c>
      <c r="C31" s="42">
        <v>100</v>
      </c>
      <c r="D31" s="42">
        <v>100</v>
      </c>
      <c r="E31" s="44">
        <f t="shared" si="4"/>
        <v>100</v>
      </c>
      <c r="F31" s="42" t="s">
        <v>98</v>
      </c>
      <c r="G31" s="42" t="s">
        <v>98</v>
      </c>
      <c r="H31" s="42" t="s">
        <v>98</v>
      </c>
      <c r="I31" s="42" t="s">
        <v>98</v>
      </c>
      <c r="J31" s="42" t="s">
        <v>98</v>
      </c>
      <c r="K31" s="42" t="s">
        <v>98</v>
      </c>
      <c r="L31" s="42" t="s">
        <v>98</v>
      </c>
      <c r="M31" s="42">
        <v>1</v>
      </c>
      <c r="N31" s="50">
        <v>8252.32</v>
      </c>
      <c r="O31" s="47">
        <v>7902.92</v>
      </c>
      <c r="P31" s="45">
        <f t="shared" si="5"/>
        <v>95.766039125967012</v>
      </c>
      <c r="Q31" s="42">
        <v>1</v>
      </c>
      <c r="R31" s="42">
        <v>1</v>
      </c>
      <c r="S31" s="42" t="s">
        <v>98</v>
      </c>
      <c r="T31" s="42">
        <v>1</v>
      </c>
      <c r="U31" s="42">
        <v>1</v>
      </c>
      <c r="V31" s="42" t="s">
        <v>98</v>
      </c>
      <c r="W31" s="42">
        <v>1</v>
      </c>
      <c r="X31" s="42">
        <v>4</v>
      </c>
      <c r="Y31" s="42" t="s">
        <v>99</v>
      </c>
    </row>
    <row r="32" spans="1:25" s="46" customFormat="1" ht="29.25" customHeight="1" x14ac:dyDescent="0.3">
      <c r="A32" s="42" t="s">
        <v>50</v>
      </c>
      <c r="B32" s="43" t="s">
        <v>51</v>
      </c>
      <c r="C32" s="42">
        <v>100</v>
      </c>
      <c r="D32" s="42">
        <v>100</v>
      </c>
      <c r="E32" s="44">
        <f t="shared" si="4"/>
        <v>100</v>
      </c>
      <c r="F32" s="42" t="s">
        <v>98</v>
      </c>
      <c r="G32" s="42" t="s">
        <v>98</v>
      </c>
      <c r="H32" s="42" t="s">
        <v>98</v>
      </c>
      <c r="I32" s="42" t="s">
        <v>98</v>
      </c>
      <c r="J32" s="42" t="s">
        <v>98</v>
      </c>
      <c r="K32" s="42" t="s">
        <v>98</v>
      </c>
      <c r="L32" s="42" t="s">
        <v>98</v>
      </c>
      <c r="M32" s="42">
        <v>1</v>
      </c>
      <c r="N32" s="50">
        <v>5895.61</v>
      </c>
      <c r="O32" s="47">
        <v>5895.61</v>
      </c>
      <c r="P32" s="45">
        <f t="shared" si="5"/>
        <v>100</v>
      </c>
      <c r="Q32" s="42">
        <v>1</v>
      </c>
      <c r="R32" s="42">
        <v>1</v>
      </c>
      <c r="S32" s="42" t="s">
        <v>98</v>
      </c>
      <c r="T32" s="42">
        <v>1</v>
      </c>
      <c r="U32" s="42">
        <v>1</v>
      </c>
      <c r="V32" s="42" t="s">
        <v>98</v>
      </c>
      <c r="W32" s="42">
        <v>1</v>
      </c>
      <c r="X32" s="42">
        <v>4</v>
      </c>
      <c r="Y32" s="49" t="s">
        <v>99</v>
      </c>
    </row>
    <row r="33" spans="1:25" s="46" customFormat="1" ht="33" customHeight="1" x14ac:dyDescent="0.3">
      <c r="A33" s="42" t="s">
        <v>52</v>
      </c>
      <c r="B33" s="48" t="s">
        <v>53</v>
      </c>
      <c r="C33" s="42">
        <v>100</v>
      </c>
      <c r="D33" s="42">
        <v>100</v>
      </c>
      <c r="E33" s="44">
        <f t="shared" si="4"/>
        <v>100</v>
      </c>
      <c r="F33" s="42" t="s">
        <v>98</v>
      </c>
      <c r="G33" s="42" t="s">
        <v>98</v>
      </c>
      <c r="H33" s="42" t="s">
        <v>98</v>
      </c>
      <c r="I33" s="42" t="s">
        <v>98</v>
      </c>
      <c r="J33" s="42" t="s">
        <v>98</v>
      </c>
      <c r="K33" s="42" t="s">
        <v>98</v>
      </c>
      <c r="L33" s="42" t="s">
        <v>98</v>
      </c>
      <c r="M33" s="42">
        <v>1</v>
      </c>
      <c r="N33" s="50">
        <f>24794.45+750</f>
        <v>25544.45</v>
      </c>
      <c r="O33" s="47">
        <f>24758.9+750</f>
        <v>25508.9</v>
      </c>
      <c r="P33" s="45">
        <f t="shared" si="5"/>
        <v>99.860830826265584</v>
      </c>
      <c r="Q33" s="42">
        <v>1</v>
      </c>
      <c r="R33" s="42">
        <v>1</v>
      </c>
      <c r="S33" s="42" t="s">
        <v>98</v>
      </c>
      <c r="T33" s="42">
        <v>1</v>
      </c>
      <c r="U33" s="42">
        <v>1</v>
      </c>
      <c r="V33" s="42" t="s">
        <v>98</v>
      </c>
      <c r="W33" s="42">
        <v>1</v>
      </c>
      <c r="X33" s="42">
        <v>4</v>
      </c>
      <c r="Y33" s="49" t="s">
        <v>99</v>
      </c>
    </row>
    <row r="34" spans="1:25" s="46" customFormat="1" ht="27.75" customHeight="1" x14ac:dyDescent="0.3">
      <c r="A34" s="42" t="s">
        <v>54</v>
      </c>
      <c r="B34" s="43" t="s">
        <v>55</v>
      </c>
      <c r="C34" s="42">
        <v>100</v>
      </c>
      <c r="D34" s="42">
        <v>100</v>
      </c>
      <c r="E34" s="44">
        <f t="shared" si="4"/>
        <v>100</v>
      </c>
      <c r="F34" s="42" t="s">
        <v>98</v>
      </c>
      <c r="G34" s="42" t="s">
        <v>98</v>
      </c>
      <c r="H34" s="42" t="s">
        <v>98</v>
      </c>
      <c r="I34" s="42" t="s">
        <v>98</v>
      </c>
      <c r="J34" s="42" t="s">
        <v>98</v>
      </c>
      <c r="K34" s="42" t="s">
        <v>98</v>
      </c>
      <c r="L34" s="42" t="s">
        <v>98</v>
      </c>
      <c r="M34" s="42">
        <v>1</v>
      </c>
      <c r="N34" s="44">
        <v>9250.57</v>
      </c>
      <c r="O34" s="42">
        <v>9219.8700000000008</v>
      </c>
      <c r="P34" s="45">
        <f t="shared" si="5"/>
        <v>99.668128558564504</v>
      </c>
      <c r="Q34" s="42">
        <v>1</v>
      </c>
      <c r="R34" s="42">
        <v>1</v>
      </c>
      <c r="S34" s="42" t="s">
        <v>98</v>
      </c>
      <c r="T34" s="42">
        <v>1</v>
      </c>
      <c r="U34" s="42">
        <v>1</v>
      </c>
      <c r="V34" s="42" t="s">
        <v>98</v>
      </c>
      <c r="W34" s="42">
        <v>1</v>
      </c>
      <c r="X34" s="42">
        <v>4</v>
      </c>
      <c r="Y34" s="49" t="s">
        <v>99</v>
      </c>
    </row>
    <row r="35" spans="1:25" s="46" customFormat="1" ht="28.5" customHeight="1" x14ac:dyDescent="0.3">
      <c r="A35" s="42" t="s">
        <v>56</v>
      </c>
      <c r="B35" s="48" t="s">
        <v>57</v>
      </c>
      <c r="C35" s="42">
        <v>100</v>
      </c>
      <c r="D35" s="42">
        <v>100</v>
      </c>
      <c r="E35" s="44">
        <f t="shared" si="4"/>
        <v>100</v>
      </c>
      <c r="F35" s="42" t="s">
        <v>98</v>
      </c>
      <c r="G35" s="42" t="s">
        <v>98</v>
      </c>
      <c r="H35" s="42" t="s">
        <v>98</v>
      </c>
      <c r="I35" s="42" t="s">
        <v>98</v>
      </c>
      <c r="J35" s="42" t="s">
        <v>98</v>
      </c>
      <c r="K35" s="42" t="s">
        <v>98</v>
      </c>
      <c r="L35" s="42" t="s">
        <v>98</v>
      </c>
      <c r="M35" s="42">
        <v>1</v>
      </c>
      <c r="N35" s="50">
        <f>40991.23+450</f>
        <v>41441.230000000003</v>
      </c>
      <c r="O35" s="47">
        <f>40991.23+450</f>
        <v>41441.230000000003</v>
      </c>
      <c r="P35" s="45">
        <f t="shared" si="5"/>
        <v>100</v>
      </c>
      <c r="Q35" s="42">
        <v>1</v>
      </c>
      <c r="R35" s="42">
        <v>1</v>
      </c>
      <c r="S35" s="42" t="s">
        <v>98</v>
      </c>
      <c r="T35" s="42">
        <v>1</v>
      </c>
      <c r="U35" s="42">
        <v>1</v>
      </c>
      <c r="V35" s="42" t="s">
        <v>98</v>
      </c>
      <c r="W35" s="42">
        <v>1</v>
      </c>
      <c r="X35" s="42">
        <v>4</v>
      </c>
      <c r="Y35" s="49" t="s">
        <v>99</v>
      </c>
    </row>
    <row r="36" spans="1:25" s="46" customFormat="1" ht="24" customHeight="1" x14ac:dyDescent="0.3">
      <c r="A36" s="42" t="s">
        <v>58</v>
      </c>
      <c r="B36" s="48" t="s">
        <v>59</v>
      </c>
      <c r="C36" s="42">
        <v>100</v>
      </c>
      <c r="D36" s="42">
        <v>100</v>
      </c>
      <c r="E36" s="44">
        <f t="shared" si="4"/>
        <v>100</v>
      </c>
      <c r="F36" s="42" t="s">
        <v>98</v>
      </c>
      <c r="G36" s="42" t="s">
        <v>98</v>
      </c>
      <c r="H36" s="42" t="s">
        <v>98</v>
      </c>
      <c r="I36" s="42" t="s">
        <v>98</v>
      </c>
      <c r="J36" s="42" t="s">
        <v>98</v>
      </c>
      <c r="K36" s="42" t="s">
        <v>98</v>
      </c>
      <c r="L36" s="42" t="s">
        <v>98</v>
      </c>
      <c r="M36" s="42">
        <v>1</v>
      </c>
      <c r="N36" s="44">
        <f>12433.82+600</f>
        <v>13033.82</v>
      </c>
      <c r="O36" s="50">
        <f>12369.04+600</f>
        <v>12969.04</v>
      </c>
      <c r="P36" s="45">
        <f t="shared" si="5"/>
        <v>99.502985310522945</v>
      </c>
      <c r="Q36" s="42">
        <v>1</v>
      </c>
      <c r="R36" s="42">
        <v>1</v>
      </c>
      <c r="S36" s="42" t="s">
        <v>98</v>
      </c>
      <c r="T36" s="42">
        <v>1</v>
      </c>
      <c r="U36" s="42">
        <v>1</v>
      </c>
      <c r="V36" s="42" t="s">
        <v>98</v>
      </c>
      <c r="W36" s="42">
        <v>1</v>
      </c>
      <c r="X36" s="42">
        <v>4</v>
      </c>
      <c r="Y36" s="42" t="s">
        <v>99</v>
      </c>
    </row>
    <row r="37" spans="1:25" s="46" customFormat="1" ht="28.5" customHeight="1" x14ac:dyDescent="0.3">
      <c r="A37" s="42" t="s">
        <v>60</v>
      </c>
      <c r="B37" s="48" t="s">
        <v>61</v>
      </c>
      <c r="C37" s="42">
        <v>100</v>
      </c>
      <c r="D37" s="42">
        <v>100</v>
      </c>
      <c r="E37" s="44">
        <f t="shared" si="4"/>
        <v>100</v>
      </c>
      <c r="F37" s="42" t="s">
        <v>98</v>
      </c>
      <c r="G37" s="42" t="s">
        <v>98</v>
      </c>
      <c r="H37" s="42" t="s">
        <v>98</v>
      </c>
      <c r="I37" s="42" t="s">
        <v>98</v>
      </c>
      <c r="J37" s="42" t="s">
        <v>98</v>
      </c>
      <c r="K37" s="42" t="s">
        <v>98</v>
      </c>
      <c r="L37" s="42" t="s">
        <v>98</v>
      </c>
      <c r="M37" s="42">
        <v>1</v>
      </c>
      <c r="N37" s="44">
        <v>4257.34</v>
      </c>
      <c r="O37" s="42">
        <v>3523.29</v>
      </c>
      <c r="P37" s="45">
        <f t="shared" si="5"/>
        <v>82.758013219522041</v>
      </c>
      <c r="Q37" s="42">
        <v>0.5</v>
      </c>
      <c r="R37" s="42">
        <v>1</v>
      </c>
      <c r="S37" s="42" t="s">
        <v>98</v>
      </c>
      <c r="T37" s="42">
        <v>1</v>
      </c>
      <c r="U37" s="42">
        <v>1</v>
      </c>
      <c r="V37" s="42" t="s">
        <v>98</v>
      </c>
      <c r="W37" s="42">
        <v>1</v>
      </c>
      <c r="X37" s="42">
        <v>3.5</v>
      </c>
      <c r="Y37" s="49" t="s">
        <v>99</v>
      </c>
    </row>
    <row r="38" spans="1:25" s="46" customFormat="1" ht="24" customHeight="1" x14ac:dyDescent="0.3">
      <c r="A38" s="42" t="s">
        <v>62</v>
      </c>
      <c r="B38" s="43" t="s">
        <v>63</v>
      </c>
      <c r="C38" s="42">
        <v>100</v>
      </c>
      <c r="D38" s="42">
        <v>100</v>
      </c>
      <c r="E38" s="44">
        <f t="shared" si="4"/>
        <v>100</v>
      </c>
      <c r="F38" s="42" t="s">
        <v>98</v>
      </c>
      <c r="G38" s="42" t="s">
        <v>98</v>
      </c>
      <c r="H38" s="42" t="s">
        <v>98</v>
      </c>
      <c r="I38" s="42" t="s">
        <v>98</v>
      </c>
      <c r="J38" s="42" t="s">
        <v>98</v>
      </c>
      <c r="K38" s="42" t="s">
        <v>98</v>
      </c>
      <c r="L38" s="42" t="s">
        <v>98</v>
      </c>
      <c r="M38" s="42">
        <v>1</v>
      </c>
      <c r="N38" s="44">
        <f>15296.66+1050</f>
        <v>16346.66</v>
      </c>
      <c r="O38" s="42">
        <f>15168.91+1050</f>
        <v>16218.91</v>
      </c>
      <c r="P38" s="45">
        <f t="shared" si="5"/>
        <v>99.218494787314341</v>
      </c>
      <c r="Q38" s="42">
        <v>1</v>
      </c>
      <c r="R38" s="42">
        <v>1</v>
      </c>
      <c r="S38" s="42" t="s">
        <v>98</v>
      </c>
      <c r="T38" s="42">
        <v>1</v>
      </c>
      <c r="U38" s="42">
        <v>1</v>
      </c>
      <c r="V38" s="42" t="s">
        <v>98</v>
      </c>
      <c r="W38" s="42">
        <v>1</v>
      </c>
      <c r="X38" s="42">
        <v>4</v>
      </c>
      <c r="Y38" s="42" t="s">
        <v>99</v>
      </c>
    </row>
    <row r="39" spans="1:25" s="46" customFormat="1" ht="24" customHeight="1" x14ac:dyDescent="0.3">
      <c r="A39" s="42" t="s">
        <v>64</v>
      </c>
      <c r="B39" s="48" t="s">
        <v>65</v>
      </c>
      <c r="C39" s="42">
        <v>100</v>
      </c>
      <c r="D39" s="42">
        <v>100</v>
      </c>
      <c r="E39" s="44">
        <f t="shared" si="4"/>
        <v>100</v>
      </c>
      <c r="F39" s="42" t="s">
        <v>98</v>
      </c>
      <c r="G39" s="42" t="s">
        <v>98</v>
      </c>
      <c r="H39" s="42" t="s">
        <v>98</v>
      </c>
      <c r="I39" s="42" t="s">
        <v>98</v>
      </c>
      <c r="J39" s="42" t="s">
        <v>98</v>
      </c>
      <c r="K39" s="42" t="s">
        <v>98</v>
      </c>
      <c r="L39" s="42" t="s">
        <v>98</v>
      </c>
      <c r="M39" s="42">
        <v>1</v>
      </c>
      <c r="N39" s="44">
        <f>14108.28+150</f>
        <v>14258.28</v>
      </c>
      <c r="O39" s="45">
        <f>14041.49+150</f>
        <v>14191.49</v>
      </c>
      <c r="P39" s="45">
        <f t="shared" si="5"/>
        <v>99.53157042784963</v>
      </c>
      <c r="Q39" s="42">
        <v>1</v>
      </c>
      <c r="R39" s="42">
        <v>1</v>
      </c>
      <c r="S39" s="42" t="s">
        <v>98</v>
      </c>
      <c r="T39" s="42">
        <v>1</v>
      </c>
      <c r="U39" s="42">
        <v>1</v>
      </c>
      <c r="V39" s="42" t="s">
        <v>98</v>
      </c>
      <c r="W39" s="42">
        <v>1</v>
      </c>
      <c r="X39" s="42">
        <v>4</v>
      </c>
      <c r="Y39" s="42" t="s">
        <v>99</v>
      </c>
    </row>
    <row r="40" spans="1:25" s="46" customFormat="1" ht="24" customHeight="1" x14ac:dyDescent="0.3">
      <c r="A40" s="42" t="s">
        <v>66</v>
      </c>
      <c r="B40" s="48" t="s">
        <v>67</v>
      </c>
      <c r="C40" s="42">
        <v>100</v>
      </c>
      <c r="D40" s="42">
        <v>100</v>
      </c>
      <c r="E40" s="44">
        <f t="shared" si="4"/>
        <v>100</v>
      </c>
      <c r="F40" s="42" t="s">
        <v>98</v>
      </c>
      <c r="G40" s="42" t="s">
        <v>98</v>
      </c>
      <c r="H40" s="42" t="s">
        <v>98</v>
      </c>
      <c r="I40" s="42" t="s">
        <v>98</v>
      </c>
      <c r="J40" s="42" t="s">
        <v>98</v>
      </c>
      <c r="K40" s="42" t="s">
        <v>98</v>
      </c>
      <c r="L40" s="42" t="s">
        <v>98</v>
      </c>
      <c r="M40" s="42">
        <v>1</v>
      </c>
      <c r="N40" s="51">
        <v>13755.6</v>
      </c>
      <c r="O40" s="45">
        <v>13755.6</v>
      </c>
      <c r="P40" s="45">
        <f t="shared" si="5"/>
        <v>100</v>
      </c>
      <c r="Q40" s="42">
        <v>1</v>
      </c>
      <c r="R40" s="42">
        <v>1</v>
      </c>
      <c r="S40" s="42" t="s">
        <v>98</v>
      </c>
      <c r="T40" s="42">
        <v>1</v>
      </c>
      <c r="U40" s="42">
        <v>1</v>
      </c>
      <c r="V40" s="42" t="s">
        <v>98</v>
      </c>
      <c r="W40" s="42">
        <v>1</v>
      </c>
      <c r="X40" s="42">
        <v>4</v>
      </c>
      <c r="Y40" s="42" t="s">
        <v>99</v>
      </c>
    </row>
    <row r="41" spans="1:25" s="46" customFormat="1" ht="24" customHeight="1" x14ac:dyDescent="0.3">
      <c r="A41" s="42" t="s">
        <v>68</v>
      </c>
      <c r="B41" s="43" t="s">
        <v>69</v>
      </c>
      <c r="C41" s="42">
        <v>100</v>
      </c>
      <c r="D41" s="42">
        <v>100</v>
      </c>
      <c r="E41" s="44">
        <f t="shared" si="4"/>
        <v>100</v>
      </c>
      <c r="F41" s="42" t="s">
        <v>98</v>
      </c>
      <c r="G41" s="42" t="s">
        <v>98</v>
      </c>
      <c r="H41" s="42" t="s">
        <v>98</v>
      </c>
      <c r="I41" s="42" t="s">
        <v>98</v>
      </c>
      <c r="J41" s="42" t="s">
        <v>98</v>
      </c>
      <c r="K41" s="42" t="s">
        <v>98</v>
      </c>
      <c r="L41" s="42" t="s">
        <v>98</v>
      </c>
      <c r="M41" s="42">
        <v>1</v>
      </c>
      <c r="N41" s="44">
        <f>19532.03+1050</f>
        <v>20582.03</v>
      </c>
      <c r="O41" s="42">
        <f>19532.03+1050</f>
        <v>20582.03</v>
      </c>
      <c r="P41" s="45">
        <f t="shared" si="5"/>
        <v>100</v>
      </c>
      <c r="Q41" s="42">
        <v>1</v>
      </c>
      <c r="R41" s="42">
        <v>1</v>
      </c>
      <c r="S41" s="42" t="s">
        <v>98</v>
      </c>
      <c r="T41" s="42">
        <v>1</v>
      </c>
      <c r="U41" s="42">
        <v>1</v>
      </c>
      <c r="V41" s="42" t="s">
        <v>98</v>
      </c>
      <c r="W41" s="42">
        <v>1</v>
      </c>
      <c r="X41" s="42">
        <v>4</v>
      </c>
      <c r="Y41" s="42" t="s">
        <v>99</v>
      </c>
    </row>
    <row r="42" spans="1:25" s="46" customFormat="1" ht="24" customHeight="1" x14ac:dyDescent="0.3">
      <c r="A42" s="42" t="s">
        <v>70</v>
      </c>
      <c r="B42" s="48" t="s">
        <v>71</v>
      </c>
      <c r="C42" s="42">
        <v>100</v>
      </c>
      <c r="D42" s="42">
        <v>100</v>
      </c>
      <c r="E42" s="44">
        <f t="shared" si="4"/>
        <v>100</v>
      </c>
      <c r="F42" s="42" t="s">
        <v>98</v>
      </c>
      <c r="G42" s="42" t="s">
        <v>98</v>
      </c>
      <c r="H42" s="42" t="s">
        <v>98</v>
      </c>
      <c r="I42" s="42" t="s">
        <v>98</v>
      </c>
      <c r="J42" s="42" t="s">
        <v>98</v>
      </c>
      <c r="K42" s="42" t="s">
        <v>98</v>
      </c>
      <c r="L42" s="42" t="s">
        <v>98</v>
      </c>
      <c r="M42" s="42">
        <v>1</v>
      </c>
      <c r="N42" s="44">
        <v>2392.4299999999998</v>
      </c>
      <c r="O42" s="42">
        <v>2226.84</v>
      </c>
      <c r="P42" s="45">
        <f t="shared" si="5"/>
        <v>93.078585371358841</v>
      </c>
      <c r="Q42" s="42">
        <v>1</v>
      </c>
      <c r="R42" s="42">
        <v>1</v>
      </c>
      <c r="S42" s="42" t="s">
        <v>98</v>
      </c>
      <c r="T42" s="42">
        <v>1</v>
      </c>
      <c r="U42" s="42">
        <v>1</v>
      </c>
      <c r="V42" s="42" t="s">
        <v>98</v>
      </c>
      <c r="W42" s="42">
        <v>1</v>
      </c>
      <c r="X42" s="42">
        <v>4</v>
      </c>
      <c r="Y42" s="42" t="s">
        <v>99</v>
      </c>
    </row>
    <row r="43" spans="1:25" s="46" customFormat="1" ht="24" customHeight="1" x14ac:dyDescent="0.3">
      <c r="A43" s="42" t="s">
        <v>72</v>
      </c>
      <c r="B43" s="48" t="s">
        <v>73</v>
      </c>
      <c r="C43" s="42">
        <v>100</v>
      </c>
      <c r="D43" s="42">
        <v>100</v>
      </c>
      <c r="E43" s="44">
        <f t="shared" si="4"/>
        <v>100</v>
      </c>
      <c r="F43" s="42" t="s">
        <v>98</v>
      </c>
      <c r="G43" s="42" t="s">
        <v>98</v>
      </c>
      <c r="H43" s="42" t="s">
        <v>98</v>
      </c>
      <c r="I43" s="42" t="s">
        <v>98</v>
      </c>
      <c r="J43" s="42" t="s">
        <v>98</v>
      </c>
      <c r="K43" s="42" t="s">
        <v>98</v>
      </c>
      <c r="L43" s="42" t="s">
        <v>98</v>
      </c>
      <c r="M43" s="42">
        <v>1</v>
      </c>
      <c r="N43" s="44">
        <v>14908.75</v>
      </c>
      <c r="O43" s="42">
        <v>14908.75</v>
      </c>
      <c r="P43" s="45">
        <f t="shared" si="5"/>
        <v>100</v>
      </c>
      <c r="Q43" s="42">
        <v>1</v>
      </c>
      <c r="R43" s="42">
        <v>1</v>
      </c>
      <c r="S43" s="42" t="s">
        <v>98</v>
      </c>
      <c r="T43" s="42">
        <v>1</v>
      </c>
      <c r="U43" s="42">
        <v>1</v>
      </c>
      <c r="V43" s="42" t="s">
        <v>98</v>
      </c>
      <c r="W43" s="42">
        <v>1</v>
      </c>
      <c r="X43" s="42">
        <v>4</v>
      </c>
      <c r="Y43" s="42" t="s">
        <v>99</v>
      </c>
    </row>
    <row r="44" spans="1:25" s="46" customFormat="1" ht="26.25" customHeight="1" x14ac:dyDescent="0.3">
      <c r="A44" s="42" t="s">
        <v>74</v>
      </c>
      <c r="B44" s="48" t="s">
        <v>75</v>
      </c>
      <c r="C44" s="42">
        <v>100</v>
      </c>
      <c r="D44" s="42">
        <v>100</v>
      </c>
      <c r="E44" s="44">
        <f t="shared" si="4"/>
        <v>100</v>
      </c>
      <c r="F44" s="42" t="s">
        <v>98</v>
      </c>
      <c r="G44" s="42" t="s">
        <v>98</v>
      </c>
      <c r="H44" s="42" t="s">
        <v>98</v>
      </c>
      <c r="I44" s="42" t="s">
        <v>98</v>
      </c>
      <c r="J44" s="42" t="s">
        <v>98</v>
      </c>
      <c r="K44" s="42" t="s">
        <v>98</v>
      </c>
      <c r="L44" s="42" t="s">
        <v>98</v>
      </c>
      <c r="M44" s="42">
        <v>1</v>
      </c>
      <c r="N44" s="51">
        <f>20088.68+1200</f>
        <v>21288.68</v>
      </c>
      <c r="O44" s="45">
        <f>20088.68+1200</f>
        <v>21288.68</v>
      </c>
      <c r="P44" s="45">
        <f t="shared" si="5"/>
        <v>100</v>
      </c>
      <c r="Q44" s="42">
        <v>1</v>
      </c>
      <c r="R44" s="42">
        <v>1</v>
      </c>
      <c r="S44" s="42" t="s">
        <v>98</v>
      </c>
      <c r="T44" s="42">
        <v>1</v>
      </c>
      <c r="U44" s="42">
        <v>1</v>
      </c>
      <c r="V44" s="42" t="s">
        <v>98</v>
      </c>
      <c r="W44" s="42">
        <v>1</v>
      </c>
      <c r="X44" s="42">
        <v>4</v>
      </c>
      <c r="Y44" s="49" t="s">
        <v>99</v>
      </c>
    </row>
    <row r="45" spans="1:25" s="46" customFormat="1" ht="30" customHeight="1" x14ac:dyDescent="0.3">
      <c r="A45" s="42" t="s">
        <v>76</v>
      </c>
      <c r="B45" s="48" t="s">
        <v>77</v>
      </c>
      <c r="C45" s="42">
        <v>100</v>
      </c>
      <c r="D45" s="42">
        <v>100</v>
      </c>
      <c r="E45" s="44">
        <f t="shared" si="4"/>
        <v>100</v>
      </c>
      <c r="F45" s="42" t="s">
        <v>98</v>
      </c>
      <c r="G45" s="42" t="s">
        <v>98</v>
      </c>
      <c r="H45" s="42" t="s">
        <v>98</v>
      </c>
      <c r="I45" s="42" t="s">
        <v>98</v>
      </c>
      <c r="J45" s="42" t="s">
        <v>98</v>
      </c>
      <c r="K45" s="42" t="s">
        <v>98</v>
      </c>
      <c r="L45" s="42" t="s">
        <v>98</v>
      </c>
      <c r="M45" s="42">
        <v>1</v>
      </c>
      <c r="N45" s="44">
        <v>11970.95</v>
      </c>
      <c r="O45" s="42">
        <v>11300.08</v>
      </c>
      <c r="P45" s="45">
        <f t="shared" si="5"/>
        <v>94.395849953428922</v>
      </c>
      <c r="Q45" s="42">
        <v>1</v>
      </c>
      <c r="R45" s="42">
        <v>1</v>
      </c>
      <c r="S45" s="42" t="s">
        <v>98</v>
      </c>
      <c r="T45" s="42">
        <v>1</v>
      </c>
      <c r="U45" s="42">
        <v>1</v>
      </c>
      <c r="V45" s="42" t="s">
        <v>98</v>
      </c>
      <c r="W45" s="42">
        <v>1</v>
      </c>
      <c r="X45" s="42">
        <v>4</v>
      </c>
      <c r="Y45" s="49" t="s">
        <v>99</v>
      </c>
    </row>
    <row r="46" spans="1:25" s="46" customFormat="1" ht="24" customHeight="1" x14ac:dyDescent="0.3">
      <c r="A46" s="42" t="s">
        <v>78</v>
      </c>
      <c r="B46" s="48" t="s">
        <v>79</v>
      </c>
      <c r="C46" s="42">
        <v>100</v>
      </c>
      <c r="D46" s="42">
        <v>100</v>
      </c>
      <c r="E46" s="44">
        <f t="shared" si="4"/>
        <v>100</v>
      </c>
      <c r="F46" s="42" t="s">
        <v>98</v>
      </c>
      <c r="G46" s="42" t="s">
        <v>98</v>
      </c>
      <c r="H46" s="42" t="s">
        <v>98</v>
      </c>
      <c r="I46" s="42" t="s">
        <v>98</v>
      </c>
      <c r="J46" s="42" t="s">
        <v>98</v>
      </c>
      <c r="K46" s="42" t="s">
        <v>98</v>
      </c>
      <c r="L46" s="42" t="s">
        <v>98</v>
      </c>
      <c r="M46" s="42">
        <v>1</v>
      </c>
      <c r="N46" s="50">
        <v>24976.57</v>
      </c>
      <c r="O46" s="47">
        <v>24456.09</v>
      </c>
      <c r="P46" s="45">
        <f t="shared" si="5"/>
        <v>97.916126994218985</v>
      </c>
      <c r="Q46" s="42">
        <v>1</v>
      </c>
      <c r="R46" s="42">
        <v>1</v>
      </c>
      <c r="S46" s="42" t="s">
        <v>98</v>
      </c>
      <c r="T46" s="42">
        <v>1</v>
      </c>
      <c r="U46" s="42">
        <v>1</v>
      </c>
      <c r="V46" s="42" t="s">
        <v>98</v>
      </c>
      <c r="W46" s="42">
        <v>1</v>
      </c>
      <c r="X46" s="42">
        <v>4</v>
      </c>
      <c r="Y46" s="42" t="s">
        <v>99</v>
      </c>
    </row>
    <row r="47" spans="1:25" s="46" customFormat="1" ht="24" customHeight="1" x14ac:dyDescent="0.3">
      <c r="A47" s="42" t="s">
        <v>80</v>
      </c>
      <c r="B47" s="43" t="s">
        <v>81</v>
      </c>
      <c r="C47" s="42">
        <v>100</v>
      </c>
      <c r="D47" s="42">
        <v>100</v>
      </c>
      <c r="E47" s="44">
        <f t="shared" si="4"/>
        <v>100</v>
      </c>
      <c r="F47" s="42" t="s">
        <v>98</v>
      </c>
      <c r="G47" s="42" t="s">
        <v>98</v>
      </c>
      <c r="H47" s="42" t="s">
        <v>98</v>
      </c>
      <c r="I47" s="42" t="s">
        <v>98</v>
      </c>
      <c r="J47" s="42" t="s">
        <v>98</v>
      </c>
      <c r="K47" s="42" t="s">
        <v>98</v>
      </c>
      <c r="L47" s="42" t="s">
        <v>98</v>
      </c>
      <c r="M47" s="42">
        <v>1</v>
      </c>
      <c r="N47" s="44">
        <f>10064.56</f>
        <v>10064.56</v>
      </c>
      <c r="O47" s="45">
        <f>9717.9+150</f>
        <v>9867.9</v>
      </c>
      <c r="P47" s="45">
        <v>96.5</v>
      </c>
      <c r="Q47" s="42">
        <v>1</v>
      </c>
      <c r="R47" s="42">
        <v>1</v>
      </c>
      <c r="S47" s="42" t="s">
        <v>98</v>
      </c>
      <c r="T47" s="42">
        <v>1</v>
      </c>
      <c r="U47" s="42">
        <v>1</v>
      </c>
      <c r="V47" s="42" t="s">
        <v>98</v>
      </c>
      <c r="W47" s="42">
        <v>1</v>
      </c>
      <c r="X47" s="42">
        <v>4</v>
      </c>
      <c r="Y47" s="49" t="s">
        <v>102</v>
      </c>
    </row>
    <row r="48" spans="1:25" s="46" customFormat="1" ht="15.6" x14ac:dyDescent="0.3">
      <c r="A48" s="42" t="s">
        <v>82</v>
      </c>
      <c r="B48" s="48" t="s">
        <v>83</v>
      </c>
      <c r="C48" s="42">
        <v>100</v>
      </c>
      <c r="D48" s="42">
        <v>100</v>
      </c>
      <c r="E48" s="44">
        <f t="shared" si="4"/>
        <v>100</v>
      </c>
      <c r="F48" s="42" t="s">
        <v>98</v>
      </c>
      <c r="G48" s="42" t="s">
        <v>98</v>
      </c>
      <c r="H48" s="42" t="s">
        <v>98</v>
      </c>
      <c r="I48" s="42" t="s">
        <v>98</v>
      </c>
      <c r="J48" s="42" t="s">
        <v>98</v>
      </c>
      <c r="K48" s="42" t="s">
        <v>98</v>
      </c>
      <c r="L48" s="42" t="s">
        <v>98</v>
      </c>
      <c r="M48" s="42">
        <v>1</v>
      </c>
      <c r="N48" s="44">
        <f>15896.24+750</f>
        <v>16646.239999999998</v>
      </c>
      <c r="O48" s="42">
        <f>15895.04+750</f>
        <v>16645.04</v>
      </c>
      <c r="P48" s="45">
        <f t="shared" si="5"/>
        <v>99.992791164851653</v>
      </c>
      <c r="Q48" s="42">
        <v>1</v>
      </c>
      <c r="R48" s="42">
        <v>1</v>
      </c>
      <c r="S48" s="42" t="s">
        <v>98</v>
      </c>
      <c r="T48" s="42">
        <v>1</v>
      </c>
      <c r="U48" s="42">
        <v>1</v>
      </c>
      <c r="V48" s="42" t="s">
        <v>98</v>
      </c>
      <c r="W48" s="42">
        <v>1</v>
      </c>
      <c r="X48" s="42">
        <v>4</v>
      </c>
      <c r="Y48" s="42" t="s">
        <v>99</v>
      </c>
    </row>
    <row r="49" spans="1:25" s="52" customFormat="1" ht="15.6" x14ac:dyDescent="0.3">
      <c r="A49" s="42" t="s">
        <v>84</v>
      </c>
      <c r="B49" s="43" t="s">
        <v>85</v>
      </c>
      <c r="C49" s="42">
        <v>100</v>
      </c>
      <c r="D49" s="42">
        <v>100</v>
      </c>
      <c r="E49" s="44">
        <f t="shared" si="4"/>
        <v>100</v>
      </c>
      <c r="F49" s="42" t="s">
        <v>98</v>
      </c>
      <c r="G49" s="42" t="s">
        <v>98</v>
      </c>
      <c r="H49" s="42" t="s">
        <v>98</v>
      </c>
      <c r="I49" s="42" t="s">
        <v>98</v>
      </c>
      <c r="J49" s="42" t="s">
        <v>98</v>
      </c>
      <c r="K49" s="42" t="s">
        <v>98</v>
      </c>
      <c r="L49" s="42" t="s">
        <v>98</v>
      </c>
      <c r="M49" s="42">
        <v>1</v>
      </c>
      <c r="N49" s="51">
        <f>27576+600</f>
        <v>28176</v>
      </c>
      <c r="O49" s="45">
        <f>27576+600</f>
        <v>28176</v>
      </c>
      <c r="P49" s="45">
        <f t="shared" si="5"/>
        <v>100</v>
      </c>
      <c r="Q49" s="42">
        <v>1</v>
      </c>
      <c r="R49" s="42">
        <v>1</v>
      </c>
      <c r="S49" s="42" t="s">
        <v>98</v>
      </c>
      <c r="T49" s="42">
        <v>1</v>
      </c>
      <c r="U49" s="42">
        <v>1</v>
      </c>
      <c r="V49" s="42" t="s">
        <v>98</v>
      </c>
      <c r="W49" s="42">
        <v>1</v>
      </c>
      <c r="X49" s="42">
        <v>4</v>
      </c>
      <c r="Y49" s="49" t="s">
        <v>99</v>
      </c>
    </row>
    <row r="50" spans="1:25" s="52" customFormat="1" ht="15.6" x14ac:dyDescent="0.3">
      <c r="A50" s="42" t="s">
        <v>86</v>
      </c>
      <c r="B50" s="43" t="s">
        <v>87</v>
      </c>
      <c r="C50" s="42">
        <v>100</v>
      </c>
      <c r="D50" s="42">
        <v>100</v>
      </c>
      <c r="E50" s="44">
        <f t="shared" si="4"/>
        <v>100</v>
      </c>
      <c r="F50" s="42" t="s">
        <v>98</v>
      </c>
      <c r="G50" s="42" t="s">
        <v>98</v>
      </c>
      <c r="H50" s="42" t="s">
        <v>98</v>
      </c>
      <c r="I50" s="42" t="s">
        <v>98</v>
      </c>
      <c r="J50" s="42" t="s">
        <v>98</v>
      </c>
      <c r="K50" s="42" t="s">
        <v>98</v>
      </c>
      <c r="L50" s="42" t="s">
        <v>98</v>
      </c>
      <c r="M50" s="42">
        <v>1</v>
      </c>
      <c r="N50" s="44">
        <f>39634.59+3000</f>
        <v>42634.59</v>
      </c>
      <c r="O50" s="42">
        <f>39634.59+3000</f>
        <v>42634.59</v>
      </c>
      <c r="P50" s="45">
        <f t="shared" si="5"/>
        <v>100</v>
      </c>
      <c r="Q50" s="42">
        <v>1</v>
      </c>
      <c r="R50" s="42">
        <v>1</v>
      </c>
      <c r="S50" s="42" t="s">
        <v>98</v>
      </c>
      <c r="T50" s="42">
        <v>1</v>
      </c>
      <c r="U50" s="42">
        <v>1</v>
      </c>
      <c r="V50" s="42" t="s">
        <v>98</v>
      </c>
      <c r="W50" s="42">
        <v>1</v>
      </c>
      <c r="X50" s="42">
        <v>4</v>
      </c>
      <c r="Y50" s="49" t="s">
        <v>99</v>
      </c>
    </row>
    <row r="51" spans="1:25" s="7" customFormat="1" ht="18" x14ac:dyDescent="0.35">
      <c r="N51" s="8"/>
    </row>
    <row r="52" spans="1:25" s="7" customFormat="1" ht="15.6" x14ac:dyDescent="0.3">
      <c r="B52" s="17" t="s">
        <v>136</v>
      </c>
      <c r="C52" s="17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6"/>
      <c r="O52" s="19"/>
      <c r="P52" s="19"/>
      <c r="Q52" s="19"/>
      <c r="R52" s="19"/>
    </row>
    <row r="53" spans="1:25" s="6" customFormat="1" ht="13.5" customHeight="1" x14ac:dyDescent="0.3">
      <c r="A53" s="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20"/>
      <c r="O53" s="20"/>
      <c r="P53" s="20"/>
      <c r="Q53" s="20"/>
      <c r="R53" s="20"/>
    </row>
    <row r="54" spans="1:25" s="6" customFormat="1" ht="15" customHeight="1" x14ac:dyDescent="0.3">
      <c r="A54" s="5"/>
      <c r="B54" s="21"/>
      <c r="C54" s="22"/>
      <c r="D54" s="22"/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</row>
    <row r="55" spans="1:25" s="6" customFormat="1" ht="16.2" x14ac:dyDescent="0.3">
      <c r="A55" s="5"/>
      <c r="B55" s="72" t="s">
        <v>124</v>
      </c>
      <c r="C55" s="72"/>
      <c r="D55" s="72"/>
      <c r="E55" s="72"/>
      <c r="F55" s="72"/>
      <c r="G55" s="72"/>
      <c r="H55" s="72"/>
      <c r="I55" s="72"/>
      <c r="J55" s="72"/>
      <c r="K55" s="72"/>
      <c r="L55" s="72"/>
      <c r="M55" s="72"/>
      <c r="N55" s="72"/>
      <c r="O55" s="72"/>
      <c r="P55" s="72"/>
      <c r="Q55" s="72"/>
      <c r="R55" s="72"/>
    </row>
    <row r="56" spans="1:25" s="6" customFormat="1" ht="21" customHeight="1" x14ac:dyDescent="0.3">
      <c r="A56" s="5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</row>
    <row r="57" spans="1:25" s="6" customFormat="1" ht="23.25" hidden="1" customHeight="1" x14ac:dyDescent="0.3">
      <c r="A57" s="5"/>
      <c r="B57" s="67" t="s">
        <v>130</v>
      </c>
      <c r="C57" s="67"/>
      <c r="D57" s="67"/>
      <c r="E57" s="67"/>
      <c r="F57" s="67"/>
      <c r="G57" s="67"/>
      <c r="H57" s="67"/>
      <c r="I57" s="67"/>
      <c r="J57" s="67"/>
      <c r="K57" s="67"/>
      <c r="L57" s="67"/>
      <c r="M57" s="67"/>
      <c r="N57" s="67"/>
      <c r="O57" s="67"/>
      <c r="P57" s="67"/>
      <c r="Q57" s="67"/>
      <c r="R57" s="67"/>
    </row>
    <row r="58" spans="1:25" s="6" customFormat="1" ht="29.25" hidden="1" customHeight="1" x14ac:dyDescent="0.3">
      <c r="A58" s="5"/>
      <c r="B58" s="67" t="s">
        <v>131</v>
      </c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R58" s="67"/>
    </row>
    <row r="59" spans="1:25" s="6" customFormat="1" ht="16.2" hidden="1" x14ac:dyDescent="0.3">
      <c r="A59" s="5" t="s">
        <v>127</v>
      </c>
      <c r="B59" s="67" t="s">
        <v>132</v>
      </c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  <c r="O59" s="67"/>
      <c r="P59" s="67"/>
      <c r="Q59" s="67"/>
      <c r="R59" s="67"/>
    </row>
  </sheetData>
  <mergeCells count="51">
    <mergeCell ref="A6:Y6"/>
    <mergeCell ref="A8:Y8"/>
    <mergeCell ref="A7:Y7"/>
    <mergeCell ref="A4:Y4"/>
    <mergeCell ref="A5:Y5"/>
    <mergeCell ref="X3:Y3"/>
    <mergeCell ref="W1:Y1"/>
    <mergeCell ref="W2:Y2"/>
    <mergeCell ref="Z13:Z14"/>
    <mergeCell ref="C14:E14"/>
    <mergeCell ref="F14:H14"/>
    <mergeCell ref="I14:K14"/>
    <mergeCell ref="L14:L16"/>
    <mergeCell ref="M14:M16"/>
    <mergeCell ref="N14:N16"/>
    <mergeCell ref="X10:X16"/>
    <mergeCell ref="Y10:Y16"/>
    <mergeCell ref="C11:K12"/>
    <mergeCell ref="L11:M13"/>
    <mergeCell ref="N11:Q13"/>
    <mergeCell ref="R11:T13"/>
    <mergeCell ref="U11:W13"/>
    <mergeCell ref="S14:S16"/>
    <mergeCell ref="J15:J16"/>
    <mergeCell ref="K15:K16"/>
    <mergeCell ref="V14:V16"/>
    <mergeCell ref="W14:W16"/>
    <mergeCell ref="T14:T16"/>
    <mergeCell ref="Q14:Q16"/>
    <mergeCell ref="R14:R16"/>
    <mergeCell ref="D15:D16"/>
    <mergeCell ref="E15:E16"/>
    <mergeCell ref="F15:F16"/>
    <mergeCell ref="P14:P16"/>
    <mergeCell ref="O14:O16"/>
    <mergeCell ref="B56:R56"/>
    <mergeCell ref="B57:R57"/>
    <mergeCell ref="B58:R58"/>
    <mergeCell ref="B59:R59"/>
    <mergeCell ref="A10:A16"/>
    <mergeCell ref="B10:B16"/>
    <mergeCell ref="C10:W10"/>
    <mergeCell ref="U14:U16"/>
    <mergeCell ref="B55:R55"/>
    <mergeCell ref="C13:E13"/>
    <mergeCell ref="F13:H13"/>
    <mergeCell ref="I13:K13"/>
    <mergeCell ref="G15:G16"/>
    <mergeCell ref="H15:H16"/>
    <mergeCell ref="I15:I16"/>
    <mergeCell ref="C15:C16"/>
  </mergeCells>
  <pageMargins left="0.70866141732283472" right="0.39370078740157483" top="0.74803149606299213" bottom="0.74803149606299213" header="0.31496062992125984" footer="0.31496062992125984"/>
  <pageSetup paperSize="9" scale="48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5"/>
  <sheetViews>
    <sheetView topLeftCell="A26" workbookViewId="0">
      <selection activeCell="B14" sqref="A14:XFD46"/>
    </sheetView>
  </sheetViews>
  <sheetFormatPr defaultRowHeight="14.4" x14ac:dyDescent="0.3"/>
  <cols>
    <col min="1" max="1" width="10.33203125" customWidth="1"/>
    <col min="2" max="2" width="39.33203125" customWidth="1"/>
    <col min="3" max="3" width="9.88671875" customWidth="1"/>
    <col min="4" max="4" width="11.44140625" customWidth="1"/>
    <col min="5" max="5" width="15.6640625" customWidth="1"/>
    <col min="6" max="6" width="11" hidden="1" customWidth="1"/>
    <col min="7" max="7" width="10.5546875" hidden="1" customWidth="1"/>
    <col min="8" max="8" width="12.33203125" hidden="1" customWidth="1"/>
    <col min="9" max="10" width="13.44140625" hidden="1" customWidth="1"/>
    <col min="11" max="11" width="14.109375" hidden="1" customWidth="1"/>
    <col min="12" max="12" width="13.109375" hidden="1" customWidth="1"/>
    <col min="13" max="13" width="11.44140625" customWidth="1"/>
    <col min="14" max="14" width="13.44140625" customWidth="1"/>
    <col min="15" max="15" width="12.5546875" customWidth="1"/>
    <col min="16" max="16" width="11.5546875" customWidth="1"/>
    <col min="17" max="17" width="10.6640625" customWidth="1"/>
    <col min="18" max="18" width="12.33203125" customWidth="1"/>
    <col min="19" max="19" width="12.88671875" customWidth="1"/>
    <col min="20" max="20" width="11.6640625" customWidth="1"/>
    <col min="21" max="21" width="13.33203125" customWidth="1"/>
    <col min="22" max="22" width="16.88671875" customWidth="1"/>
    <col min="23" max="23" width="13.109375" customWidth="1"/>
    <col min="24" max="24" width="19.6640625" customWidth="1"/>
    <col min="25" max="25" width="17.33203125" customWidth="1"/>
  </cols>
  <sheetData>
    <row r="1" spans="1:27" ht="18" x14ac:dyDescent="0.35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  <c r="Z1" s="1"/>
      <c r="AA1" s="1"/>
    </row>
    <row r="2" spans="1:27" ht="18.75" customHeight="1" x14ac:dyDescent="0.35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7" ht="66" customHeight="1" x14ac:dyDescent="0.35">
      <c r="A3" s="89" t="s">
        <v>117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7" ht="15.75" customHeight="1" x14ac:dyDescent="0.35">
      <c r="A4" s="89" t="s">
        <v>134</v>
      </c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89"/>
      <c r="O4" s="89"/>
      <c r="P4" s="89"/>
      <c r="Q4" s="89"/>
      <c r="R4" s="89"/>
      <c r="S4" s="89"/>
      <c r="T4" s="89"/>
      <c r="U4" s="89"/>
      <c r="V4" s="89"/>
      <c r="W4" s="89"/>
      <c r="X4" s="89"/>
      <c r="Y4" s="89"/>
    </row>
    <row r="5" spans="1:27" ht="85.5" customHeight="1" x14ac:dyDescent="0.3">
      <c r="A5" s="90" t="s">
        <v>116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7" ht="35.25" customHeight="1" x14ac:dyDescent="0.3">
      <c r="A6" s="68" t="s">
        <v>3</v>
      </c>
      <c r="B6" s="68" t="s">
        <v>8</v>
      </c>
      <c r="C6" s="69" t="s">
        <v>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  <c r="X6" s="68" t="s">
        <v>0</v>
      </c>
      <c r="Y6" s="68" t="s">
        <v>138</v>
      </c>
    </row>
    <row r="7" spans="1:27" ht="19.5" customHeight="1" x14ac:dyDescent="0.3">
      <c r="A7" s="68"/>
      <c r="B7" s="68"/>
      <c r="C7" s="68" t="s">
        <v>22</v>
      </c>
      <c r="D7" s="68"/>
      <c r="E7" s="68"/>
      <c r="F7" s="68"/>
      <c r="G7" s="68"/>
      <c r="H7" s="68"/>
      <c r="I7" s="68"/>
      <c r="J7" s="68"/>
      <c r="K7" s="68"/>
      <c r="L7" s="68" t="s">
        <v>19</v>
      </c>
      <c r="M7" s="68"/>
      <c r="N7" s="75" t="s">
        <v>13</v>
      </c>
      <c r="O7" s="76"/>
      <c r="P7" s="76"/>
      <c r="Q7" s="77"/>
      <c r="R7" s="75" t="s">
        <v>4</v>
      </c>
      <c r="S7" s="76"/>
      <c r="T7" s="77"/>
      <c r="U7" s="75" t="s">
        <v>2</v>
      </c>
      <c r="V7" s="76"/>
      <c r="W7" s="77"/>
      <c r="X7" s="68"/>
      <c r="Y7" s="68"/>
    </row>
    <row r="8" spans="1:27" ht="59.25" customHeigh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78"/>
      <c r="O8" s="79"/>
      <c r="P8" s="79"/>
      <c r="Q8" s="80"/>
      <c r="R8" s="78"/>
      <c r="S8" s="79"/>
      <c r="T8" s="80"/>
      <c r="U8" s="78"/>
      <c r="V8" s="79"/>
      <c r="W8" s="80"/>
      <c r="X8" s="68"/>
      <c r="Y8" s="68"/>
    </row>
    <row r="9" spans="1:27" ht="226.5" customHeight="1" x14ac:dyDescent="0.3">
      <c r="A9" s="68"/>
      <c r="B9" s="68"/>
      <c r="C9" s="73" t="s">
        <v>89</v>
      </c>
      <c r="D9" s="73"/>
      <c r="E9" s="73"/>
      <c r="F9" s="73" t="s">
        <v>20</v>
      </c>
      <c r="G9" s="73"/>
      <c r="H9" s="73"/>
      <c r="I9" s="73" t="s">
        <v>21</v>
      </c>
      <c r="J9" s="73"/>
      <c r="K9" s="73"/>
      <c r="L9" s="68"/>
      <c r="M9" s="68"/>
      <c r="N9" s="78"/>
      <c r="O9" s="79"/>
      <c r="P9" s="79"/>
      <c r="Q9" s="80"/>
      <c r="R9" s="78"/>
      <c r="S9" s="79"/>
      <c r="T9" s="80"/>
      <c r="U9" s="78"/>
      <c r="V9" s="79"/>
      <c r="W9" s="80"/>
      <c r="X9" s="68"/>
      <c r="Y9" s="68"/>
    </row>
    <row r="10" spans="1:27" ht="32.25" customHeight="1" x14ac:dyDescent="0.3">
      <c r="A10" s="68"/>
      <c r="B10" s="68"/>
      <c r="C10" s="69" t="s">
        <v>104</v>
      </c>
      <c r="D10" s="70"/>
      <c r="E10" s="71"/>
      <c r="F10" s="85" t="s">
        <v>104</v>
      </c>
      <c r="G10" s="85"/>
      <c r="H10" s="85"/>
      <c r="I10" s="85" t="s">
        <v>104</v>
      </c>
      <c r="J10" s="85"/>
      <c r="K10" s="85"/>
      <c r="L10" s="68" t="s">
        <v>7</v>
      </c>
      <c r="M10" s="68" t="s">
        <v>5</v>
      </c>
      <c r="N10" s="68" t="s">
        <v>24</v>
      </c>
      <c r="O10" s="74" t="s">
        <v>14</v>
      </c>
      <c r="P10" s="68" t="s">
        <v>1</v>
      </c>
      <c r="Q10" s="68" t="s">
        <v>5</v>
      </c>
      <c r="R10" s="68" t="s">
        <v>105</v>
      </c>
      <c r="S10" s="68" t="s">
        <v>106</v>
      </c>
      <c r="T10" s="68" t="s">
        <v>5</v>
      </c>
      <c r="U10" s="68" t="s">
        <v>107</v>
      </c>
      <c r="V10" s="68" t="s">
        <v>108</v>
      </c>
      <c r="W10" s="68" t="s">
        <v>5</v>
      </c>
      <c r="X10" s="68"/>
      <c r="Y10" s="68"/>
    </row>
    <row r="11" spans="1:27" ht="27.75" customHeight="1" x14ac:dyDescent="0.3">
      <c r="A11" s="68"/>
      <c r="B11" s="68"/>
      <c r="C11" s="68" t="s">
        <v>11</v>
      </c>
      <c r="D11" s="68" t="s">
        <v>12</v>
      </c>
      <c r="E11" s="68" t="s">
        <v>1</v>
      </c>
      <c r="F11" s="68" t="s">
        <v>11</v>
      </c>
      <c r="G11" s="68" t="s">
        <v>12</v>
      </c>
      <c r="H11" s="68" t="s">
        <v>1</v>
      </c>
      <c r="I11" s="68" t="s">
        <v>11</v>
      </c>
      <c r="J11" s="68" t="s">
        <v>12</v>
      </c>
      <c r="K11" s="68" t="s">
        <v>1</v>
      </c>
      <c r="L11" s="68"/>
      <c r="M11" s="68"/>
      <c r="N11" s="68"/>
      <c r="O11" s="74"/>
      <c r="P11" s="68"/>
      <c r="Q11" s="68"/>
      <c r="R11" s="68"/>
      <c r="S11" s="68"/>
      <c r="T11" s="68"/>
      <c r="U11" s="68"/>
      <c r="V11" s="68"/>
      <c r="W11" s="68"/>
      <c r="X11" s="68"/>
      <c r="Y11" s="68"/>
    </row>
    <row r="12" spans="1:27" ht="39" customHeight="1" x14ac:dyDescent="0.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74"/>
      <c r="P12" s="68"/>
      <c r="Q12" s="68"/>
      <c r="R12" s="68"/>
      <c r="S12" s="68"/>
      <c r="T12" s="68"/>
      <c r="U12" s="68"/>
      <c r="V12" s="68"/>
      <c r="W12" s="68"/>
      <c r="X12" s="68"/>
      <c r="Y12" s="68"/>
    </row>
    <row r="13" spans="1:27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7" s="46" customFormat="1" ht="24" customHeight="1" x14ac:dyDescent="0.3">
      <c r="A14" s="42" t="s">
        <v>6</v>
      </c>
      <c r="B14" s="43" t="s">
        <v>25</v>
      </c>
      <c r="C14" s="42">
        <v>100</v>
      </c>
      <c r="D14" s="42">
        <v>100</v>
      </c>
      <c r="E14" s="42">
        <f>D14/C14*100</f>
        <v>100</v>
      </c>
      <c r="F14" s="42" t="s">
        <v>98</v>
      </c>
      <c r="G14" s="42" t="s">
        <v>98</v>
      </c>
      <c r="H14" s="42" t="s">
        <v>98</v>
      </c>
      <c r="I14" s="42" t="s">
        <v>98</v>
      </c>
      <c r="J14" s="42" t="s">
        <v>98</v>
      </c>
      <c r="K14" s="42" t="s">
        <v>98</v>
      </c>
      <c r="L14" s="42" t="s">
        <v>98</v>
      </c>
      <c r="M14" s="42">
        <v>1</v>
      </c>
      <c r="N14" s="42">
        <v>3720.87</v>
      </c>
      <c r="O14" s="50">
        <v>3720.87</v>
      </c>
      <c r="P14" s="45">
        <f>O14/N14*100</f>
        <v>100</v>
      </c>
      <c r="Q14" s="42">
        <v>1</v>
      </c>
      <c r="R14" s="42">
        <v>1</v>
      </c>
      <c r="S14" s="42" t="s">
        <v>98</v>
      </c>
      <c r="T14" s="42">
        <v>1</v>
      </c>
      <c r="U14" s="42">
        <v>1</v>
      </c>
      <c r="V14" s="42" t="s">
        <v>98</v>
      </c>
      <c r="W14" s="42">
        <v>1</v>
      </c>
      <c r="X14" s="42">
        <v>4</v>
      </c>
      <c r="Y14" s="42" t="s">
        <v>99</v>
      </c>
    </row>
    <row r="15" spans="1:27" s="46" customFormat="1" ht="15.6" x14ac:dyDescent="0.3">
      <c r="A15" s="42" t="s">
        <v>20</v>
      </c>
      <c r="B15" s="43" t="s">
        <v>26</v>
      </c>
      <c r="C15" s="42">
        <v>100</v>
      </c>
      <c r="D15" s="42">
        <v>100</v>
      </c>
      <c r="E15" s="42">
        <f t="shared" ref="E15:E46" si="0">D15/C15*100</f>
        <v>100</v>
      </c>
      <c r="F15" s="42" t="s">
        <v>98</v>
      </c>
      <c r="G15" s="42" t="s">
        <v>98</v>
      </c>
      <c r="H15" s="42" t="s">
        <v>98</v>
      </c>
      <c r="I15" s="42" t="s">
        <v>98</v>
      </c>
      <c r="J15" s="42" t="s">
        <v>98</v>
      </c>
      <c r="K15" s="42" t="s">
        <v>98</v>
      </c>
      <c r="L15" s="42" t="s">
        <v>98</v>
      </c>
      <c r="M15" s="42">
        <v>1</v>
      </c>
      <c r="N15" s="47">
        <v>4081.23</v>
      </c>
      <c r="O15" s="44">
        <v>4078.54</v>
      </c>
      <c r="P15" s="45">
        <f t="shared" ref="P15:P46" si="1">O15/N15*100</f>
        <v>99.934088497830302</v>
      </c>
      <c r="Q15" s="42">
        <v>1</v>
      </c>
      <c r="R15" s="42">
        <v>1</v>
      </c>
      <c r="S15" s="42" t="s">
        <v>98</v>
      </c>
      <c r="T15" s="42">
        <v>1</v>
      </c>
      <c r="U15" s="42">
        <v>1</v>
      </c>
      <c r="V15" s="42" t="s">
        <v>98</v>
      </c>
      <c r="W15" s="42">
        <v>1</v>
      </c>
      <c r="X15" s="42">
        <v>4</v>
      </c>
      <c r="Y15" s="42" t="s">
        <v>99</v>
      </c>
    </row>
    <row r="16" spans="1:27" s="52" customFormat="1" ht="15.6" x14ac:dyDescent="0.3">
      <c r="A16" s="42" t="s">
        <v>21</v>
      </c>
      <c r="B16" s="43" t="s">
        <v>27</v>
      </c>
      <c r="C16" s="42">
        <v>100</v>
      </c>
      <c r="D16" s="42">
        <v>100</v>
      </c>
      <c r="E16" s="42">
        <f t="shared" si="0"/>
        <v>100</v>
      </c>
      <c r="F16" s="42" t="s">
        <v>98</v>
      </c>
      <c r="G16" s="42" t="s">
        <v>98</v>
      </c>
      <c r="H16" s="42" t="s">
        <v>98</v>
      </c>
      <c r="I16" s="42" t="s">
        <v>98</v>
      </c>
      <c r="J16" s="42" t="s">
        <v>98</v>
      </c>
      <c r="K16" s="42" t="s">
        <v>98</v>
      </c>
      <c r="L16" s="42" t="s">
        <v>98</v>
      </c>
      <c r="M16" s="42">
        <v>1</v>
      </c>
      <c r="N16" s="42">
        <v>3146.65</v>
      </c>
      <c r="O16" s="44">
        <v>3010.37</v>
      </c>
      <c r="P16" s="45">
        <f t="shared" si="1"/>
        <v>95.66904485722911</v>
      </c>
      <c r="Q16" s="42">
        <v>1</v>
      </c>
      <c r="R16" s="42">
        <v>1</v>
      </c>
      <c r="S16" s="42" t="s">
        <v>98</v>
      </c>
      <c r="T16" s="42">
        <v>1</v>
      </c>
      <c r="U16" s="42">
        <v>1</v>
      </c>
      <c r="V16" s="42" t="s">
        <v>98</v>
      </c>
      <c r="W16" s="42">
        <v>1</v>
      </c>
      <c r="X16" s="42">
        <v>4</v>
      </c>
      <c r="Y16" s="42" t="s">
        <v>99</v>
      </c>
    </row>
    <row r="17" spans="1:25" s="52" customFormat="1" ht="15.6" x14ac:dyDescent="0.3">
      <c r="A17" s="42" t="s">
        <v>28</v>
      </c>
      <c r="B17" s="43" t="s">
        <v>29</v>
      </c>
      <c r="C17" s="42">
        <v>100</v>
      </c>
      <c r="D17" s="42">
        <v>100</v>
      </c>
      <c r="E17" s="42">
        <f t="shared" si="0"/>
        <v>100</v>
      </c>
      <c r="F17" s="42" t="s">
        <v>98</v>
      </c>
      <c r="G17" s="42" t="s">
        <v>98</v>
      </c>
      <c r="H17" s="42" t="s">
        <v>98</v>
      </c>
      <c r="I17" s="42" t="s">
        <v>98</v>
      </c>
      <c r="J17" s="42" t="s">
        <v>98</v>
      </c>
      <c r="K17" s="42" t="s">
        <v>98</v>
      </c>
      <c r="L17" s="42" t="s">
        <v>98</v>
      </c>
      <c r="M17" s="42">
        <v>1</v>
      </c>
      <c r="N17" s="42">
        <v>3682.37</v>
      </c>
      <c r="O17" s="44">
        <v>3682.37</v>
      </c>
      <c r="P17" s="45">
        <f t="shared" si="1"/>
        <v>100</v>
      </c>
      <c r="Q17" s="42">
        <v>1</v>
      </c>
      <c r="R17" s="42">
        <v>1</v>
      </c>
      <c r="S17" s="42" t="s">
        <v>98</v>
      </c>
      <c r="T17" s="42">
        <v>1</v>
      </c>
      <c r="U17" s="42">
        <v>1</v>
      </c>
      <c r="V17" s="42" t="s">
        <v>98</v>
      </c>
      <c r="W17" s="42">
        <v>1</v>
      </c>
      <c r="X17" s="42">
        <v>4</v>
      </c>
      <c r="Y17" s="42" t="s">
        <v>99</v>
      </c>
    </row>
    <row r="18" spans="1:25" s="52" customFormat="1" ht="15.6" x14ac:dyDescent="0.3">
      <c r="A18" s="42" t="s">
        <v>30</v>
      </c>
      <c r="B18" s="43" t="s">
        <v>31</v>
      </c>
      <c r="C18" s="42">
        <v>100</v>
      </c>
      <c r="D18" s="42">
        <v>95</v>
      </c>
      <c r="E18" s="42">
        <f t="shared" si="0"/>
        <v>95</v>
      </c>
      <c r="F18" s="42" t="s">
        <v>98</v>
      </c>
      <c r="G18" s="42" t="s">
        <v>98</v>
      </c>
      <c r="H18" s="42" t="s">
        <v>98</v>
      </c>
      <c r="I18" s="42" t="s">
        <v>98</v>
      </c>
      <c r="J18" s="42" t="s">
        <v>98</v>
      </c>
      <c r="K18" s="42" t="s">
        <v>98</v>
      </c>
      <c r="L18" s="42" t="s">
        <v>98</v>
      </c>
      <c r="M18" s="42">
        <v>1</v>
      </c>
      <c r="N18" s="42">
        <v>23555.84</v>
      </c>
      <c r="O18" s="44">
        <v>23546.92</v>
      </c>
      <c r="P18" s="45">
        <f t="shared" si="1"/>
        <v>99.962132532739219</v>
      </c>
      <c r="Q18" s="42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25" s="52" customFormat="1" ht="15.6" x14ac:dyDescent="0.3">
      <c r="A19" s="42" t="s">
        <v>32</v>
      </c>
      <c r="B19" s="43" t="s">
        <v>33</v>
      </c>
      <c r="C19" s="42">
        <v>100</v>
      </c>
      <c r="D19" s="42">
        <v>100</v>
      </c>
      <c r="E19" s="42">
        <f t="shared" si="0"/>
        <v>100</v>
      </c>
      <c r="F19" s="42" t="s">
        <v>98</v>
      </c>
      <c r="G19" s="42" t="s">
        <v>98</v>
      </c>
      <c r="H19" s="42" t="s">
        <v>98</v>
      </c>
      <c r="I19" s="42" t="s">
        <v>98</v>
      </c>
      <c r="J19" s="42" t="s">
        <v>98</v>
      </c>
      <c r="K19" s="42" t="s">
        <v>98</v>
      </c>
      <c r="L19" s="42" t="s">
        <v>98</v>
      </c>
      <c r="M19" s="42">
        <v>1</v>
      </c>
      <c r="N19" s="47">
        <v>2749.7</v>
      </c>
      <c r="O19" s="51">
        <v>2740</v>
      </c>
      <c r="P19" s="45">
        <f t="shared" si="1"/>
        <v>99.647234243735682</v>
      </c>
      <c r="Q19" s="42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2" t="s">
        <v>99</v>
      </c>
    </row>
    <row r="20" spans="1:25" s="46" customFormat="1" ht="15.6" x14ac:dyDescent="0.3">
      <c r="A20" s="42" t="s">
        <v>34</v>
      </c>
      <c r="B20" s="43" t="s">
        <v>35</v>
      </c>
      <c r="C20" s="42">
        <v>100</v>
      </c>
      <c r="D20" s="42">
        <v>93.63</v>
      </c>
      <c r="E20" s="42">
        <f t="shared" si="0"/>
        <v>93.63</v>
      </c>
      <c r="F20" s="42" t="s">
        <v>98</v>
      </c>
      <c r="G20" s="42" t="s">
        <v>98</v>
      </c>
      <c r="H20" s="42" t="s">
        <v>98</v>
      </c>
      <c r="I20" s="42" t="s">
        <v>98</v>
      </c>
      <c r="J20" s="42" t="s">
        <v>98</v>
      </c>
      <c r="K20" s="42" t="s">
        <v>98</v>
      </c>
      <c r="L20" s="42" t="s">
        <v>98</v>
      </c>
      <c r="M20" s="42">
        <v>1</v>
      </c>
      <c r="N20" s="42">
        <v>7730.29</v>
      </c>
      <c r="O20" s="44">
        <v>7725.23</v>
      </c>
      <c r="P20" s="45">
        <f t="shared" si="1"/>
        <v>99.934543206011668</v>
      </c>
      <c r="Q20" s="42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2" t="s">
        <v>99</v>
      </c>
    </row>
    <row r="21" spans="1:25" s="46" customFormat="1" ht="30.75" customHeight="1" x14ac:dyDescent="0.3">
      <c r="A21" s="42" t="s">
        <v>36</v>
      </c>
      <c r="B21" s="53" t="s">
        <v>37</v>
      </c>
      <c r="C21" s="42">
        <v>100</v>
      </c>
      <c r="D21" s="42">
        <v>100</v>
      </c>
      <c r="E21" s="42">
        <f t="shared" si="0"/>
        <v>100</v>
      </c>
      <c r="F21" s="42" t="s">
        <v>98</v>
      </c>
      <c r="G21" s="42" t="s">
        <v>98</v>
      </c>
      <c r="H21" s="42" t="s">
        <v>98</v>
      </c>
      <c r="I21" s="42" t="s">
        <v>98</v>
      </c>
      <c r="J21" s="42" t="s">
        <v>98</v>
      </c>
      <c r="K21" s="42" t="s">
        <v>98</v>
      </c>
      <c r="L21" s="42" t="s">
        <v>98</v>
      </c>
      <c r="M21" s="42">
        <v>1</v>
      </c>
      <c r="N21" s="42">
        <v>3569.44</v>
      </c>
      <c r="O21" s="44">
        <v>3569.44</v>
      </c>
      <c r="P21" s="45">
        <f t="shared" si="1"/>
        <v>100</v>
      </c>
      <c r="Q21" s="42">
        <v>1</v>
      </c>
      <c r="R21" s="42">
        <v>1</v>
      </c>
      <c r="S21" s="42" t="s">
        <v>98</v>
      </c>
      <c r="T21" s="42">
        <v>1</v>
      </c>
      <c r="U21" s="42">
        <v>1</v>
      </c>
      <c r="V21" s="42" t="s">
        <v>98</v>
      </c>
      <c r="W21" s="42">
        <v>1</v>
      </c>
      <c r="X21" s="42">
        <v>4</v>
      </c>
      <c r="Y21" s="42" t="s">
        <v>99</v>
      </c>
    </row>
    <row r="22" spans="1:25" s="46" customFormat="1" ht="24.75" customHeight="1" x14ac:dyDescent="0.3">
      <c r="A22" s="42" t="s">
        <v>38</v>
      </c>
      <c r="B22" s="43" t="s">
        <v>39</v>
      </c>
      <c r="C22" s="42">
        <v>100</v>
      </c>
      <c r="D22" s="42">
        <v>100</v>
      </c>
      <c r="E22" s="42">
        <f t="shared" si="0"/>
        <v>100</v>
      </c>
      <c r="F22" s="42" t="s">
        <v>98</v>
      </c>
      <c r="G22" s="42" t="s">
        <v>98</v>
      </c>
      <c r="H22" s="42" t="s">
        <v>98</v>
      </c>
      <c r="I22" s="42" t="s">
        <v>98</v>
      </c>
      <c r="J22" s="42" t="s">
        <v>98</v>
      </c>
      <c r="K22" s="42" t="s">
        <v>98</v>
      </c>
      <c r="L22" s="42" t="s">
        <v>98</v>
      </c>
      <c r="M22" s="42">
        <v>1</v>
      </c>
      <c r="N22" s="42">
        <v>5235.3999999999996</v>
      </c>
      <c r="O22" s="44">
        <v>5235.3999999999996</v>
      </c>
      <c r="P22" s="45">
        <f t="shared" si="1"/>
        <v>100</v>
      </c>
      <c r="Q22" s="42">
        <v>1</v>
      </c>
      <c r="R22" s="42">
        <v>1</v>
      </c>
      <c r="S22" s="42" t="s">
        <v>98</v>
      </c>
      <c r="T22" s="42">
        <v>1</v>
      </c>
      <c r="U22" s="42">
        <v>1</v>
      </c>
      <c r="V22" s="42" t="s">
        <v>98</v>
      </c>
      <c r="W22" s="42">
        <v>1</v>
      </c>
      <c r="X22" s="42">
        <v>4</v>
      </c>
      <c r="Y22" s="42" t="s">
        <v>99</v>
      </c>
    </row>
    <row r="23" spans="1:25" s="46" customFormat="1" ht="15.6" x14ac:dyDescent="0.3">
      <c r="A23" s="42" t="s">
        <v>40</v>
      </c>
      <c r="B23" s="43" t="s">
        <v>41</v>
      </c>
      <c r="C23" s="42">
        <v>100</v>
      </c>
      <c r="D23" s="42">
        <v>100</v>
      </c>
      <c r="E23" s="42">
        <f t="shared" si="0"/>
        <v>100</v>
      </c>
      <c r="F23" s="42" t="s">
        <v>98</v>
      </c>
      <c r="G23" s="42" t="s">
        <v>98</v>
      </c>
      <c r="H23" s="42" t="s">
        <v>98</v>
      </c>
      <c r="I23" s="42" t="s">
        <v>98</v>
      </c>
      <c r="J23" s="42" t="s">
        <v>98</v>
      </c>
      <c r="K23" s="42" t="s">
        <v>98</v>
      </c>
      <c r="L23" s="42" t="s">
        <v>98</v>
      </c>
      <c r="M23" s="42">
        <v>1</v>
      </c>
      <c r="N23" s="42">
        <v>4838.88</v>
      </c>
      <c r="O23" s="50">
        <v>4838.88</v>
      </c>
      <c r="P23" s="45">
        <f t="shared" si="1"/>
        <v>100</v>
      </c>
      <c r="Q23" s="42">
        <v>1</v>
      </c>
      <c r="R23" s="42">
        <v>1</v>
      </c>
      <c r="S23" s="42" t="s">
        <v>98</v>
      </c>
      <c r="T23" s="42">
        <v>1</v>
      </c>
      <c r="U23" s="42">
        <v>1</v>
      </c>
      <c r="V23" s="42" t="s">
        <v>98</v>
      </c>
      <c r="W23" s="42">
        <v>1</v>
      </c>
      <c r="X23" s="42">
        <v>4</v>
      </c>
      <c r="Y23" s="42" t="s">
        <v>99</v>
      </c>
    </row>
    <row r="24" spans="1:25" s="46" customFormat="1" ht="27" customHeight="1" x14ac:dyDescent="0.3">
      <c r="A24" s="42" t="s">
        <v>42</v>
      </c>
      <c r="B24" s="43" t="s">
        <v>43</v>
      </c>
      <c r="C24" s="42">
        <v>100</v>
      </c>
      <c r="D24" s="42">
        <v>100</v>
      </c>
      <c r="E24" s="42">
        <f t="shared" si="0"/>
        <v>100</v>
      </c>
      <c r="F24" s="42" t="s">
        <v>98</v>
      </c>
      <c r="G24" s="42" t="s">
        <v>98</v>
      </c>
      <c r="H24" s="42" t="s">
        <v>98</v>
      </c>
      <c r="I24" s="42" t="s">
        <v>98</v>
      </c>
      <c r="J24" s="42" t="s">
        <v>98</v>
      </c>
      <c r="K24" s="42" t="s">
        <v>98</v>
      </c>
      <c r="L24" s="42" t="s">
        <v>98</v>
      </c>
      <c r="M24" s="42">
        <v>1</v>
      </c>
      <c r="N24" s="42">
        <v>3300.75</v>
      </c>
      <c r="O24" s="44">
        <v>3299.44</v>
      </c>
      <c r="P24" s="45">
        <f t="shared" si="1"/>
        <v>99.960312050291606</v>
      </c>
      <c r="Q24" s="42">
        <v>1</v>
      </c>
      <c r="R24" s="42">
        <v>1</v>
      </c>
      <c r="S24" s="42" t="s">
        <v>98</v>
      </c>
      <c r="T24" s="42">
        <v>1</v>
      </c>
      <c r="U24" s="42">
        <v>1</v>
      </c>
      <c r="V24" s="42" t="s">
        <v>98</v>
      </c>
      <c r="W24" s="42">
        <v>1</v>
      </c>
      <c r="X24" s="42">
        <v>4</v>
      </c>
      <c r="Y24" s="49" t="s">
        <v>99</v>
      </c>
    </row>
    <row r="25" spans="1:25" s="46" customFormat="1" ht="21" customHeight="1" x14ac:dyDescent="0.3">
      <c r="A25" s="42" t="s">
        <v>44</v>
      </c>
      <c r="B25" s="43" t="s">
        <v>45</v>
      </c>
      <c r="C25" s="42">
        <v>100</v>
      </c>
      <c r="D25" s="42">
        <v>100</v>
      </c>
      <c r="E25" s="42">
        <f t="shared" si="0"/>
        <v>100</v>
      </c>
      <c r="F25" s="42" t="s">
        <v>98</v>
      </c>
      <c r="G25" s="42" t="s">
        <v>98</v>
      </c>
      <c r="H25" s="42" t="s">
        <v>98</v>
      </c>
      <c r="I25" s="42" t="s">
        <v>98</v>
      </c>
      <c r="J25" s="42" t="s">
        <v>98</v>
      </c>
      <c r="K25" s="42" t="s">
        <v>98</v>
      </c>
      <c r="L25" s="42" t="s">
        <v>98</v>
      </c>
      <c r="M25" s="42">
        <v>1</v>
      </c>
      <c r="N25" s="42">
        <v>12287.68</v>
      </c>
      <c r="O25" s="51">
        <v>12064.16</v>
      </c>
      <c r="P25" s="45">
        <f t="shared" si="1"/>
        <v>98.180942212036769</v>
      </c>
      <c r="Q25" s="42">
        <v>1</v>
      </c>
      <c r="R25" s="42">
        <v>1</v>
      </c>
      <c r="S25" s="42" t="s">
        <v>98</v>
      </c>
      <c r="T25" s="42">
        <v>1</v>
      </c>
      <c r="U25" s="42">
        <v>1</v>
      </c>
      <c r="V25" s="42" t="s">
        <v>98</v>
      </c>
      <c r="W25" s="42">
        <v>1</v>
      </c>
      <c r="X25" s="42">
        <v>4</v>
      </c>
      <c r="Y25" s="42" t="s">
        <v>99</v>
      </c>
    </row>
    <row r="26" spans="1:25" s="46" customFormat="1" ht="28.5" customHeight="1" x14ac:dyDescent="0.3">
      <c r="A26" s="42" t="s">
        <v>46</v>
      </c>
      <c r="B26" s="43" t="s">
        <v>47</v>
      </c>
      <c r="C26" s="42">
        <v>100</v>
      </c>
      <c r="D26" s="42">
        <v>100</v>
      </c>
      <c r="E26" s="42">
        <f t="shared" si="0"/>
        <v>100</v>
      </c>
      <c r="F26" s="42" t="s">
        <v>98</v>
      </c>
      <c r="G26" s="42" t="s">
        <v>98</v>
      </c>
      <c r="H26" s="42" t="s">
        <v>98</v>
      </c>
      <c r="I26" s="42" t="s">
        <v>98</v>
      </c>
      <c r="J26" s="42" t="s">
        <v>98</v>
      </c>
      <c r="K26" s="42" t="s">
        <v>98</v>
      </c>
      <c r="L26" s="42" t="s">
        <v>98</v>
      </c>
      <c r="M26" s="42">
        <v>1</v>
      </c>
      <c r="N26" s="47">
        <v>2700.21</v>
      </c>
      <c r="O26" s="50">
        <v>2700.21</v>
      </c>
      <c r="P26" s="45">
        <f t="shared" si="1"/>
        <v>100</v>
      </c>
      <c r="Q26" s="42">
        <v>1</v>
      </c>
      <c r="R26" s="42">
        <v>1</v>
      </c>
      <c r="S26" s="42" t="s">
        <v>98</v>
      </c>
      <c r="T26" s="42">
        <v>1</v>
      </c>
      <c r="U26" s="42">
        <v>1</v>
      </c>
      <c r="V26" s="42" t="s">
        <v>98</v>
      </c>
      <c r="W26" s="42">
        <v>1</v>
      </c>
      <c r="X26" s="42">
        <v>4</v>
      </c>
      <c r="Y26" s="49" t="s">
        <v>99</v>
      </c>
    </row>
    <row r="27" spans="1:25" s="46" customFormat="1" ht="16.5" customHeight="1" x14ac:dyDescent="0.3">
      <c r="A27" s="42" t="s">
        <v>48</v>
      </c>
      <c r="B27" s="43" t="s">
        <v>49</v>
      </c>
      <c r="C27" s="42">
        <v>100</v>
      </c>
      <c r="D27" s="42">
        <v>100</v>
      </c>
      <c r="E27" s="42">
        <f t="shared" si="0"/>
        <v>100</v>
      </c>
      <c r="F27" s="42" t="s">
        <v>98</v>
      </c>
      <c r="G27" s="42" t="s">
        <v>98</v>
      </c>
      <c r="H27" s="42" t="s">
        <v>98</v>
      </c>
      <c r="I27" s="42" t="s">
        <v>98</v>
      </c>
      <c r="J27" s="42" t="s">
        <v>98</v>
      </c>
      <c r="K27" s="42" t="s">
        <v>98</v>
      </c>
      <c r="L27" s="42" t="s">
        <v>98</v>
      </c>
      <c r="M27" s="42">
        <v>1</v>
      </c>
      <c r="N27" s="47">
        <v>4403.84</v>
      </c>
      <c r="O27" s="44">
        <v>4362.7</v>
      </c>
      <c r="P27" s="45">
        <f t="shared" si="1"/>
        <v>99.065815288475505</v>
      </c>
      <c r="Q27" s="42">
        <v>1</v>
      </c>
      <c r="R27" s="42">
        <v>1</v>
      </c>
      <c r="S27" s="42" t="s">
        <v>98</v>
      </c>
      <c r="T27" s="42">
        <v>1</v>
      </c>
      <c r="U27" s="42">
        <v>1</v>
      </c>
      <c r="V27" s="42" t="s">
        <v>98</v>
      </c>
      <c r="W27" s="42">
        <v>1</v>
      </c>
      <c r="X27" s="42">
        <v>4</v>
      </c>
      <c r="Y27" s="42" t="s">
        <v>99</v>
      </c>
    </row>
    <row r="28" spans="1:25" s="46" customFormat="1" ht="17.25" customHeight="1" x14ac:dyDescent="0.3">
      <c r="A28" s="42" t="s">
        <v>50</v>
      </c>
      <c r="B28" s="43" t="s">
        <v>51</v>
      </c>
      <c r="C28" s="42">
        <v>100</v>
      </c>
      <c r="D28" s="42">
        <v>100</v>
      </c>
      <c r="E28" s="42">
        <f t="shared" si="0"/>
        <v>100</v>
      </c>
      <c r="F28" s="42" t="s">
        <v>98</v>
      </c>
      <c r="G28" s="42" t="s">
        <v>98</v>
      </c>
      <c r="H28" s="42" t="s">
        <v>98</v>
      </c>
      <c r="I28" s="42" t="s">
        <v>98</v>
      </c>
      <c r="J28" s="42" t="s">
        <v>98</v>
      </c>
      <c r="K28" s="42" t="s">
        <v>98</v>
      </c>
      <c r="L28" s="42" t="s">
        <v>98</v>
      </c>
      <c r="M28" s="42">
        <v>1</v>
      </c>
      <c r="N28" s="42">
        <v>3596.5</v>
      </c>
      <c r="O28" s="44">
        <v>3596.5</v>
      </c>
      <c r="P28" s="45">
        <f t="shared" si="1"/>
        <v>100</v>
      </c>
      <c r="Q28" s="42">
        <v>1</v>
      </c>
      <c r="R28" s="42">
        <v>1</v>
      </c>
      <c r="S28" s="42" t="s">
        <v>98</v>
      </c>
      <c r="T28" s="42">
        <v>1</v>
      </c>
      <c r="U28" s="42">
        <v>1</v>
      </c>
      <c r="V28" s="42" t="s">
        <v>98</v>
      </c>
      <c r="W28" s="42">
        <v>1</v>
      </c>
      <c r="X28" s="42">
        <v>4</v>
      </c>
      <c r="Y28" s="42" t="s">
        <v>99</v>
      </c>
    </row>
    <row r="29" spans="1:25" s="46" customFormat="1" ht="15.6" x14ac:dyDescent="0.3">
      <c r="A29" s="42" t="s">
        <v>52</v>
      </c>
      <c r="B29" s="43" t="s">
        <v>53</v>
      </c>
      <c r="C29" s="42">
        <v>100</v>
      </c>
      <c r="D29" s="42">
        <v>100</v>
      </c>
      <c r="E29" s="42">
        <f t="shared" si="0"/>
        <v>100</v>
      </c>
      <c r="F29" s="42" t="s">
        <v>98</v>
      </c>
      <c r="G29" s="42" t="s">
        <v>98</v>
      </c>
      <c r="H29" s="42" t="s">
        <v>98</v>
      </c>
      <c r="I29" s="42" t="s">
        <v>98</v>
      </c>
      <c r="J29" s="42" t="s">
        <v>98</v>
      </c>
      <c r="K29" s="42" t="s">
        <v>98</v>
      </c>
      <c r="L29" s="42" t="s">
        <v>98</v>
      </c>
      <c r="M29" s="42">
        <v>1</v>
      </c>
      <c r="N29" s="47">
        <v>20285.900000000001</v>
      </c>
      <c r="O29" s="50">
        <v>19294.8</v>
      </c>
      <c r="P29" s="45">
        <f t="shared" si="1"/>
        <v>95.114340502516512</v>
      </c>
      <c r="Q29" s="42">
        <v>1</v>
      </c>
      <c r="R29" s="42">
        <v>1</v>
      </c>
      <c r="S29" s="42" t="s">
        <v>98</v>
      </c>
      <c r="T29" s="42">
        <v>1</v>
      </c>
      <c r="U29" s="42">
        <v>1</v>
      </c>
      <c r="V29" s="42" t="s">
        <v>98</v>
      </c>
      <c r="W29" s="42">
        <v>1</v>
      </c>
      <c r="X29" s="42">
        <v>4</v>
      </c>
      <c r="Y29" s="42" t="s">
        <v>99</v>
      </c>
    </row>
    <row r="30" spans="1:25" s="46" customFormat="1" ht="15.6" x14ac:dyDescent="0.3">
      <c r="A30" s="42" t="s">
        <v>54</v>
      </c>
      <c r="B30" s="43" t="s">
        <v>55</v>
      </c>
      <c r="C30" s="42">
        <v>100</v>
      </c>
      <c r="D30" s="42">
        <v>100</v>
      </c>
      <c r="E30" s="42">
        <f t="shared" si="0"/>
        <v>100</v>
      </c>
      <c r="F30" s="42" t="s">
        <v>98</v>
      </c>
      <c r="G30" s="42" t="s">
        <v>98</v>
      </c>
      <c r="H30" s="42" t="s">
        <v>98</v>
      </c>
      <c r="I30" s="42" t="s">
        <v>98</v>
      </c>
      <c r="J30" s="42" t="s">
        <v>98</v>
      </c>
      <c r="K30" s="42" t="s">
        <v>98</v>
      </c>
      <c r="L30" s="42" t="s">
        <v>98</v>
      </c>
      <c r="M30" s="42">
        <v>1</v>
      </c>
      <c r="N30" s="42">
        <v>7440.24</v>
      </c>
      <c r="O30" s="50">
        <v>7063.89</v>
      </c>
      <c r="P30" s="45">
        <f t="shared" si="1"/>
        <v>94.941695429179703</v>
      </c>
      <c r="Q30" s="42">
        <v>1</v>
      </c>
      <c r="R30" s="42">
        <v>1</v>
      </c>
      <c r="S30" s="42" t="s">
        <v>98</v>
      </c>
      <c r="T30" s="42">
        <v>1</v>
      </c>
      <c r="U30" s="54">
        <v>1</v>
      </c>
      <c r="V30" s="42" t="s">
        <v>98</v>
      </c>
      <c r="W30" s="42">
        <v>1</v>
      </c>
      <c r="X30" s="42">
        <v>4</v>
      </c>
      <c r="Y30" s="49" t="s">
        <v>99</v>
      </c>
    </row>
    <row r="31" spans="1:25" s="46" customFormat="1" ht="15.6" x14ac:dyDescent="0.3">
      <c r="A31" s="42" t="s">
        <v>56</v>
      </c>
      <c r="B31" s="43" t="s">
        <v>57</v>
      </c>
      <c r="C31" s="42">
        <v>100</v>
      </c>
      <c r="D31" s="42">
        <v>100</v>
      </c>
      <c r="E31" s="42">
        <f t="shared" si="0"/>
        <v>100</v>
      </c>
      <c r="F31" s="42" t="s">
        <v>98</v>
      </c>
      <c r="G31" s="42" t="s">
        <v>98</v>
      </c>
      <c r="H31" s="42" t="s">
        <v>98</v>
      </c>
      <c r="I31" s="42" t="s">
        <v>98</v>
      </c>
      <c r="J31" s="42" t="s">
        <v>98</v>
      </c>
      <c r="K31" s="42" t="s">
        <v>98</v>
      </c>
      <c r="L31" s="42" t="s">
        <v>98</v>
      </c>
      <c r="M31" s="42">
        <v>1</v>
      </c>
      <c r="N31" s="42">
        <v>25070.5</v>
      </c>
      <c r="O31" s="44">
        <v>25036.75</v>
      </c>
      <c r="P31" s="45">
        <f t="shared" si="1"/>
        <v>99.865379629444959</v>
      </c>
      <c r="Q31" s="42">
        <v>1</v>
      </c>
      <c r="R31" s="42">
        <v>1</v>
      </c>
      <c r="S31" s="42" t="s">
        <v>98</v>
      </c>
      <c r="T31" s="42">
        <v>1</v>
      </c>
      <c r="U31" s="42">
        <v>1</v>
      </c>
      <c r="V31" s="42" t="s">
        <v>98</v>
      </c>
      <c r="W31" s="42">
        <v>1</v>
      </c>
      <c r="X31" s="42">
        <v>4</v>
      </c>
      <c r="Y31" s="49" t="s">
        <v>99</v>
      </c>
    </row>
    <row r="32" spans="1:25" s="46" customFormat="1" ht="15.6" x14ac:dyDescent="0.3">
      <c r="A32" s="42" t="s">
        <v>58</v>
      </c>
      <c r="B32" s="43" t="s">
        <v>59</v>
      </c>
      <c r="C32" s="42">
        <v>100</v>
      </c>
      <c r="D32" s="42">
        <v>98.48</v>
      </c>
      <c r="E32" s="42">
        <f t="shared" si="0"/>
        <v>98.48</v>
      </c>
      <c r="F32" s="42" t="s">
        <v>98</v>
      </c>
      <c r="G32" s="42" t="s">
        <v>98</v>
      </c>
      <c r="H32" s="42" t="s">
        <v>98</v>
      </c>
      <c r="I32" s="42" t="s">
        <v>98</v>
      </c>
      <c r="J32" s="42" t="s">
        <v>98</v>
      </c>
      <c r="K32" s="42" t="s">
        <v>98</v>
      </c>
      <c r="L32" s="42" t="s">
        <v>98</v>
      </c>
      <c r="M32" s="42">
        <v>1</v>
      </c>
      <c r="N32" s="47">
        <v>21373.27</v>
      </c>
      <c r="O32" s="50">
        <v>21216</v>
      </c>
      <c r="P32" s="45">
        <f t="shared" si="1"/>
        <v>99.264174363585909</v>
      </c>
      <c r="Q32" s="42">
        <v>1</v>
      </c>
      <c r="R32" s="42">
        <v>1</v>
      </c>
      <c r="S32" s="42" t="s">
        <v>98</v>
      </c>
      <c r="T32" s="42">
        <v>1</v>
      </c>
      <c r="U32" s="42">
        <v>1</v>
      </c>
      <c r="V32" s="42" t="s">
        <v>98</v>
      </c>
      <c r="W32" s="42">
        <v>1</v>
      </c>
      <c r="X32" s="42">
        <v>4</v>
      </c>
      <c r="Y32" s="42" t="s">
        <v>99</v>
      </c>
    </row>
    <row r="33" spans="1:25" s="46" customFormat="1" ht="15.6" x14ac:dyDescent="0.3">
      <c r="A33" s="42" t="s">
        <v>60</v>
      </c>
      <c r="B33" s="43" t="s">
        <v>61</v>
      </c>
      <c r="C33" s="42">
        <v>100</v>
      </c>
      <c r="D33" s="42">
        <v>100</v>
      </c>
      <c r="E33" s="42">
        <f t="shared" si="0"/>
        <v>100</v>
      </c>
      <c r="F33" s="42" t="s">
        <v>98</v>
      </c>
      <c r="G33" s="42" t="s">
        <v>98</v>
      </c>
      <c r="H33" s="42" t="s">
        <v>98</v>
      </c>
      <c r="I33" s="42" t="s">
        <v>98</v>
      </c>
      <c r="J33" s="42" t="s">
        <v>98</v>
      </c>
      <c r="K33" s="42" t="s">
        <v>98</v>
      </c>
      <c r="L33" s="42" t="s">
        <v>98</v>
      </c>
      <c r="M33" s="42">
        <v>1</v>
      </c>
      <c r="N33" s="42">
        <v>7333.21</v>
      </c>
      <c r="O33" s="44">
        <v>7152.03</v>
      </c>
      <c r="P33" s="45">
        <f t="shared" si="1"/>
        <v>97.529322084053234</v>
      </c>
      <c r="Q33" s="42">
        <v>1</v>
      </c>
      <c r="R33" s="42">
        <v>1</v>
      </c>
      <c r="S33" s="42" t="s">
        <v>98</v>
      </c>
      <c r="T33" s="42">
        <v>1</v>
      </c>
      <c r="U33" s="42">
        <v>1</v>
      </c>
      <c r="V33" s="42" t="s">
        <v>98</v>
      </c>
      <c r="W33" s="42">
        <v>1</v>
      </c>
      <c r="X33" s="42">
        <v>4</v>
      </c>
      <c r="Y33" s="42" t="s">
        <v>99</v>
      </c>
    </row>
    <row r="34" spans="1:25" s="46" customFormat="1" ht="15.6" x14ac:dyDescent="0.3">
      <c r="A34" s="42" t="s">
        <v>62</v>
      </c>
      <c r="B34" s="43" t="s">
        <v>63</v>
      </c>
      <c r="C34" s="42">
        <v>100</v>
      </c>
      <c r="D34" s="42">
        <v>100</v>
      </c>
      <c r="E34" s="42">
        <f t="shared" si="0"/>
        <v>100</v>
      </c>
      <c r="F34" s="42" t="s">
        <v>98</v>
      </c>
      <c r="G34" s="42" t="s">
        <v>98</v>
      </c>
      <c r="H34" s="42" t="s">
        <v>98</v>
      </c>
      <c r="I34" s="42" t="s">
        <v>98</v>
      </c>
      <c r="J34" s="42" t="s">
        <v>98</v>
      </c>
      <c r="K34" s="42" t="s">
        <v>98</v>
      </c>
      <c r="L34" s="42" t="s">
        <v>98</v>
      </c>
      <c r="M34" s="42">
        <v>1</v>
      </c>
      <c r="N34" s="42">
        <v>8587.73</v>
      </c>
      <c r="O34" s="50">
        <v>8212.2900000000009</v>
      </c>
      <c r="P34" s="45">
        <f t="shared" si="1"/>
        <v>95.628181137506658</v>
      </c>
      <c r="Q34" s="42">
        <v>1</v>
      </c>
      <c r="R34" s="42">
        <v>1</v>
      </c>
      <c r="S34" s="42" t="s">
        <v>98</v>
      </c>
      <c r="T34" s="42">
        <v>1</v>
      </c>
      <c r="U34" s="42">
        <v>1</v>
      </c>
      <c r="V34" s="42" t="s">
        <v>98</v>
      </c>
      <c r="W34" s="42">
        <v>1</v>
      </c>
      <c r="X34" s="42">
        <v>4</v>
      </c>
      <c r="Y34" s="42" t="s">
        <v>99</v>
      </c>
    </row>
    <row r="35" spans="1:25" s="46" customFormat="1" ht="15.6" x14ac:dyDescent="0.3">
      <c r="A35" s="42" t="s">
        <v>64</v>
      </c>
      <c r="B35" s="43" t="s">
        <v>65</v>
      </c>
      <c r="C35" s="42">
        <v>100</v>
      </c>
      <c r="D35" s="42">
        <v>100</v>
      </c>
      <c r="E35" s="42">
        <f t="shared" si="0"/>
        <v>100</v>
      </c>
      <c r="F35" s="42" t="s">
        <v>98</v>
      </c>
      <c r="G35" s="42" t="s">
        <v>98</v>
      </c>
      <c r="H35" s="42" t="s">
        <v>98</v>
      </c>
      <c r="I35" s="42" t="s">
        <v>98</v>
      </c>
      <c r="J35" s="42" t="s">
        <v>98</v>
      </c>
      <c r="K35" s="42" t="s">
        <v>98</v>
      </c>
      <c r="L35" s="42" t="s">
        <v>98</v>
      </c>
      <c r="M35" s="42">
        <v>1</v>
      </c>
      <c r="N35" s="42">
        <v>9070.14</v>
      </c>
      <c r="O35" s="50">
        <v>9066.76</v>
      </c>
      <c r="P35" s="45">
        <f t="shared" si="1"/>
        <v>99.96273486407047</v>
      </c>
      <c r="Q35" s="42">
        <v>1</v>
      </c>
      <c r="R35" s="42">
        <v>1</v>
      </c>
      <c r="S35" s="42" t="s">
        <v>98</v>
      </c>
      <c r="T35" s="42">
        <v>1</v>
      </c>
      <c r="U35" s="42">
        <v>1</v>
      </c>
      <c r="V35" s="42" t="s">
        <v>98</v>
      </c>
      <c r="W35" s="42">
        <v>1</v>
      </c>
      <c r="X35" s="42">
        <v>4</v>
      </c>
      <c r="Y35" s="42" t="s">
        <v>99</v>
      </c>
    </row>
    <row r="36" spans="1:25" s="46" customFormat="1" ht="15.6" x14ac:dyDescent="0.3">
      <c r="A36" s="42" t="s">
        <v>66</v>
      </c>
      <c r="B36" s="48" t="s">
        <v>67</v>
      </c>
      <c r="C36" s="42">
        <v>100</v>
      </c>
      <c r="D36" s="42">
        <v>100</v>
      </c>
      <c r="E36" s="42">
        <f t="shared" si="0"/>
        <v>100</v>
      </c>
      <c r="F36" s="42" t="s">
        <v>98</v>
      </c>
      <c r="G36" s="42" t="s">
        <v>98</v>
      </c>
      <c r="H36" s="42" t="s">
        <v>98</v>
      </c>
      <c r="I36" s="42" t="s">
        <v>98</v>
      </c>
      <c r="J36" s="42" t="s">
        <v>98</v>
      </c>
      <c r="K36" s="42" t="s">
        <v>98</v>
      </c>
      <c r="L36" s="42" t="s">
        <v>98</v>
      </c>
      <c r="M36" s="42">
        <v>1</v>
      </c>
      <c r="N36" s="42">
        <v>9636.51</v>
      </c>
      <c r="O36" s="44">
        <v>9636.51</v>
      </c>
      <c r="P36" s="45">
        <f t="shared" si="1"/>
        <v>100</v>
      </c>
      <c r="Q36" s="42">
        <v>1</v>
      </c>
      <c r="R36" s="42">
        <v>1</v>
      </c>
      <c r="S36" s="42" t="s">
        <v>98</v>
      </c>
      <c r="T36" s="42">
        <v>1</v>
      </c>
      <c r="U36" s="42">
        <v>1</v>
      </c>
      <c r="V36" s="42" t="s">
        <v>98</v>
      </c>
      <c r="W36" s="42">
        <v>1</v>
      </c>
      <c r="X36" s="42">
        <v>4</v>
      </c>
      <c r="Y36" s="42" t="s">
        <v>99</v>
      </c>
    </row>
    <row r="37" spans="1:25" s="46" customFormat="1" ht="15.6" x14ac:dyDescent="0.3">
      <c r="A37" s="42" t="s">
        <v>68</v>
      </c>
      <c r="B37" s="43" t="s">
        <v>69</v>
      </c>
      <c r="C37" s="42">
        <v>100</v>
      </c>
      <c r="D37" s="42">
        <v>100</v>
      </c>
      <c r="E37" s="42">
        <f t="shared" si="0"/>
        <v>100</v>
      </c>
      <c r="F37" s="42" t="s">
        <v>98</v>
      </c>
      <c r="G37" s="42" t="s">
        <v>98</v>
      </c>
      <c r="H37" s="42" t="s">
        <v>98</v>
      </c>
      <c r="I37" s="42" t="s">
        <v>98</v>
      </c>
      <c r="J37" s="42" t="s">
        <v>98</v>
      </c>
      <c r="K37" s="42" t="s">
        <v>98</v>
      </c>
      <c r="L37" s="42" t="s">
        <v>98</v>
      </c>
      <c r="M37" s="42">
        <v>1</v>
      </c>
      <c r="N37" s="42">
        <v>12260.35</v>
      </c>
      <c r="O37" s="44">
        <v>12260.35</v>
      </c>
      <c r="P37" s="45">
        <f t="shared" si="1"/>
        <v>100</v>
      </c>
      <c r="Q37" s="42">
        <v>1</v>
      </c>
      <c r="R37" s="42">
        <v>1</v>
      </c>
      <c r="S37" s="42" t="s">
        <v>98</v>
      </c>
      <c r="T37" s="42">
        <v>1</v>
      </c>
      <c r="U37" s="42">
        <v>1</v>
      </c>
      <c r="V37" s="42" t="s">
        <v>98</v>
      </c>
      <c r="W37" s="42">
        <v>1</v>
      </c>
      <c r="X37" s="42">
        <v>4</v>
      </c>
      <c r="Y37" s="42" t="s">
        <v>99</v>
      </c>
    </row>
    <row r="38" spans="1:25" s="46" customFormat="1" ht="15.6" x14ac:dyDescent="0.3">
      <c r="A38" s="42" t="s">
        <v>70</v>
      </c>
      <c r="B38" s="43" t="s">
        <v>71</v>
      </c>
      <c r="C38" s="42">
        <v>100</v>
      </c>
      <c r="D38" s="42">
        <v>96.4</v>
      </c>
      <c r="E38" s="42">
        <f t="shared" si="0"/>
        <v>96.4</v>
      </c>
      <c r="F38" s="42" t="s">
        <v>98</v>
      </c>
      <c r="G38" s="42" t="s">
        <v>98</v>
      </c>
      <c r="H38" s="42" t="s">
        <v>98</v>
      </c>
      <c r="I38" s="42" t="s">
        <v>98</v>
      </c>
      <c r="J38" s="42" t="s">
        <v>98</v>
      </c>
      <c r="K38" s="42" t="s">
        <v>98</v>
      </c>
      <c r="L38" s="42" t="s">
        <v>98</v>
      </c>
      <c r="M38" s="42">
        <v>1</v>
      </c>
      <c r="N38" s="47">
        <v>4466.97</v>
      </c>
      <c r="O38" s="50">
        <v>4234.54</v>
      </c>
      <c r="P38" s="45">
        <f t="shared" si="1"/>
        <v>94.796696642242949</v>
      </c>
      <c r="Q38" s="42">
        <v>1</v>
      </c>
      <c r="R38" s="42">
        <v>1</v>
      </c>
      <c r="S38" s="42" t="s">
        <v>98</v>
      </c>
      <c r="T38" s="42">
        <v>1</v>
      </c>
      <c r="U38" s="42">
        <v>1</v>
      </c>
      <c r="V38" s="42" t="s">
        <v>98</v>
      </c>
      <c r="W38" s="42">
        <v>1</v>
      </c>
      <c r="X38" s="42">
        <v>4</v>
      </c>
      <c r="Y38" s="42" t="s">
        <v>99</v>
      </c>
    </row>
    <row r="39" spans="1:25" s="46" customFormat="1" ht="15.6" x14ac:dyDescent="0.3">
      <c r="A39" s="42" t="s">
        <v>72</v>
      </c>
      <c r="B39" s="43" t="s">
        <v>73</v>
      </c>
      <c r="C39" s="42">
        <v>100</v>
      </c>
      <c r="D39" s="42">
        <v>100</v>
      </c>
      <c r="E39" s="42">
        <f t="shared" si="0"/>
        <v>100</v>
      </c>
      <c r="F39" s="42" t="s">
        <v>98</v>
      </c>
      <c r="G39" s="42" t="s">
        <v>98</v>
      </c>
      <c r="H39" s="42" t="s">
        <v>98</v>
      </c>
      <c r="I39" s="42" t="s">
        <v>98</v>
      </c>
      <c r="J39" s="42" t="s">
        <v>98</v>
      </c>
      <c r="K39" s="42" t="s">
        <v>98</v>
      </c>
      <c r="L39" s="42" t="s">
        <v>98</v>
      </c>
      <c r="M39" s="42">
        <v>1</v>
      </c>
      <c r="N39" s="42">
        <v>17783.7</v>
      </c>
      <c r="O39" s="44">
        <v>16996.63</v>
      </c>
      <c r="P39" s="45">
        <f t="shared" si="1"/>
        <v>95.574205592761913</v>
      </c>
      <c r="Q39" s="42">
        <v>1</v>
      </c>
      <c r="R39" s="42">
        <v>1</v>
      </c>
      <c r="S39" s="42" t="s">
        <v>98</v>
      </c>
      <c r="T39" s="42">
        <v>1</v>
      </c>
      <c r="U39" s="42">
        <v>1</v>
      </c>
      <c r="V39" s="42" t="s">
        <v>98</v>
      </c>
      <c r="W39" s="42">
        <v>1</v>
      </c>
      <c r="X39" s="42">
        <v>4</v>
      </c>
      <c r="Y39" s="42" t="s">
        <v>99</v>
      </c>
    </row>
    <row r="40" spans="1:25" s="46" customFormat="1" ht="15.6" x14ac:dyDescent="0.3">
      <c r="A40" s="42" t="s">
        <v>74</v>
      </c>
      <c r="B40" s="43" t="s">
        <v>75</v>
      </c>
      <c r="C40" s="42">
        <v>100</v>
      </c>
      <c r="D40" s="42">
        <v>100</v>
      </c>
      <c r="E40" s="42">
        <f t="shared" si="0"/>
        <v>100</v>
      </c>
      <c r="F40" s="42" t="s">
        <v>98</v>
      </c>
      <c r="G40" s="42" t="s">
        <v>98</v>
      </c>
      <c r="H40" s="42" t="s">
        <v>98</v>
      </c>
      <c r="I40" s="42" t="s">
        <v>98</v>
      </c>
      <c r="J40" s="42" t="s">
        <v>98</v>
      </c>
      <c r="K40" s="42" t="s">
        <v>98</v>
      </c>
      <c r="L40" s="42" t="s">
        <v>98</v>
      </c>
      <c r="M40" s="42">
        <v>1</v>
      </c>
      <c r="N40" s="47">
        <v>22661.919999999998</v>
      </c>
      <c r="O40" s="50">
        <v>22468.19</v>
      </c>
      <c r="P40" s="45">
        <f t="shared" si="1"/>
        <v>99.145129803652992</v>
      </c>
      <c r="Q40" s="42">
        <v>1</v>
      </c>
      <c r="R40" s="42">
        <v>1</v>
      </c>
      <c r="S40" s="42" t="s">
        <v>98</v>
      </c>
      <c r="T40" s="42">
        <v>1</v>
      </c>
      <c r="U40" s="42">
        <v>1</v>
      </c>
      <c r="V40" s="42" t="s">
        <v>98</v>
      </c>
      <c r="W40" s="42">
        <v>1</v>
      </c>
      <c r="X40" s="42">
        <v>4</v>
      </c>
      <c r="Y40" s="42" t="s">
        <v>99</v>
      </c>
    </row>
    <row r="41" spans="1:25" s="46" customFormat="1" ht="15.6" x14ac:dyDescent="0.3">
      <c r="A41" s="42" t="s">
        <v>76</v>
      </c>
      <c r="B41" s="43" t="s">
        <v>77</v>
      </c>
      <c r="C41" s="42">
        <v>100</v>
      </c>
      <c r="D41" s="42">
        <v>100</v>
      </c>
      <c r="E41" s="42">
        <f t="shared" si="0"/>
        <v>100</v>
      </c>
      <c r="F41" s="42" t="s">
        <v>98</v>
      </c>
      <c r="G41" s="42" t="s">
        <v>98</v>
      </c>
      <c r="H41" s="42" t="s">
        <v>98</v>
      </c>
      <c r="I41" s="42" t="s">
        <v>98</v>
      </c>
      <c r="J41" s="42" t="s">
        <v>98</v>
      </c>
      <c r="K41" s="42" t="s">
        <v>98</v>
      </c>
      <c r="L41" s="42" t="s">
        <v>98</v>
      </c>
      <c r="M41" s="42">
        <v>1</v>
      </c>
      <c r="N41" s="42">
        <v>15666.12</v>
      </c>
      <c r="O41" s="44">
        <v>13952.54</v>
      </c>
      <c r="P41" s="45">
        <f t="shared" si="1"/>
        <v>89.061873648357093</v>
      </c>
      <c r="Q41" s="42">
        <v>0.5</v>
      </c>
      <c r="R41" s="42">
        <v>1</v>
      </c>
      <c r="S41" s="42" t="s">
        <v>98</v>
      </c>
      <c r="T41" s="42">
        <v>1</v>
      </c>
      <c r="U41" s="42">
        <v>1</v>
      </c>
      <c r="V41" s="42" t="s">
        <v>98</v>
      </c>
      <c r="W41" s="42">
        <v>1</v>
      </c>
      <c r="X41" s="42">
        <v>3.5</v>
      </c>
      <c r="Y41" s="42" t="s">
        <v>99</v>
      </c>
    </row>
    <row r="42" spans="1:25" s="46" customFormat="1" ht="15.6" x14ac:dyDescent="0.3">
      <c r="A42" s="42" t="s">
        <v>78</v>
      </c>
      <c r="B42" s="43" t="s">
        <v>79</v>
      </c>
      <c r="C42" s="42">
        <v>100</v>
      </c>
      <c r="D42" s="42">
        <v>80.930000000000007</v>
      </c>
      <c r="E42" s="42">
        <f t="shared" si="0"/>
        <v>80.930000000000007</v>
      </c>
      <c r="F42" s="42" t="s">
        <v>98</v>
      </c>
      <c r="G42" s="42" t="s">
        <v>98</v>
      </c>
      <c r="H42" s="42" t="s">
        <v>98</v>
      </c>
      <c r="I42" s="42" t="s">
        <v>98</v>
      </c>
      <c r="J42" s="42" t="s">
        <v>98</v>
      </c>
      <c r="K42" s="42" t="s">
        <v>98</v>
      </c>
      <c r="L42" s="42" t="s">
        <v>98</v>
      </c>
      <c r="M42" s="42">
        <v>0.5</v>
      </c>
      <c r="N42" s="42">
        <v>7219.21</v>
      </c>
      <c r="O42" s="44">
        <v>7219.21</v>
      </c>
      <c r="P42" s="45">
        <f t="shared" si="1"/>
        <v>100</v>
      </c>
      <c r="Q42" s="42">
        <v>1</v>
      </c>
      <c r="R42" s="42">
        <v>1</v>
      </c>
      <c r="S42" s="42" t="s">
        <v>98</v>
      </c>
      <c r="T42" s="42">
        <v>1</v>
      </c>
      <c r="U42" s="42">
        <v>1</v>
      </c>
      <c r="V42" s="42" t="s">
        <v>98</v>
      </c>
      <c r="W42" s="42">
        <v>1</v>
      </c>
      <c r="X42" s="42">
        <v>3.5</v>
      </c>
      <c r="Y42" s="42" t="s">
        <v>99</v>
      </c>
    </row>
    <row r="43" spans="1:25" s="46" customFormat="1" ht="15.6" x14ac:dyDescent="0.3">
      <c r="A43" s="42" t="s">
        <v>80</v>
      </c>
      <c r="B43" s="43" t="s">
        <v>81</v>
      </c>
      <c r="C43" s="42">
        <v>100</v>
      </c>
      <c r="D43" s="42">
        <v>100</v>
      </c>
      <c r="E43" s="42">
        <f t="shared" si="0"/>
        <v>100</v>
      </c>
      <c r="F43" s="42" t="s">
        <v>98</v>
      </c>
      <c r="G43" s="42" t="s">
        <v>98</v>
      </c>
      <c r="H43" s="42" t="s">
        <v>98</v>
      </c>
      <c r="I43" s="42" t="s">
        <v>98</v>
      </c>
      <c r="J43" s="42" t="s">
        <v>98</v>
      </c>
      <c r="K43" s="42" t="s">
        <v>98</v>
      </c>
      <c r="L43" s="42" t="s">
        <v>98</v>
      </c>
      <c r="M43" s="42">
        <v>1</v>
      </c>
      <c r="N43" s="47">
        <v>4419.08</v>
      </c>
      <c r="O43" s="50">
        <v>4419.0600000000004</v>
      </c>
      <c r="P43" s="45">
        <f t="shared" si="1"/>
        <v>99.999547417109454</v>
      </c>
      <c r="Q43" s="42">
        <v>1</v>
      </c>
      <c r="R43" s="42">
        <v>1</v>
      </c>
      <c r="S43" s="42" t="s">
        <v>98</v>
      </c>
      <c r="T43" s="42">
        <v>1</v>
      </c>
      <c r="U43" s="42">
        <v>1</v>
      </c>
      <c r="V43" s="42" t="s">
        <v>98</v>
      </c>
      <c r="W43" s="42">
        <v>1</v>
      </c>
      <c r="X43" s="42">
        <v>4</v>
      </c>
      <c r="Y43" s="42" t="s">
        <v>99</v>
      </c>
    </row>
    <row r="44" spans="1:25" s="46" customFormat="1" ht="15.6" x14ac:dyDescent="0.3">
      <c r="A44" s="42" t="s">
        <v>82</v>
      </c>
      <c r="B44" s="43" t="s">
        <v>83</v>
      </c>
      <c r="C44" s="42">
        <v>100</v>
      </c>
      <c r="D44" s="42">
        <v>100</v>
      </c>
      <c r="E44" s="42">
        <f t="shared" si="0"/>
        <v>100</v>
      </c>
      <c r="F44" s="42" t="s">
        <v>98</v>
      </c>
      <c r="G44" s="42" t="s">
        <v>98</v>
      </c>
      <c r="H44" s="42" t="s">
        <v>98</v>
      </c>
      <c r="I44" s="42" t="s">
        <v>98</v>
      </c>
      <c r="J44" s="42" t="s">
        <v>98</v>
      </c>
      <c r="K44" s="42" t="s">
        <v>98</v>
      </c>
      <c r="L44" s="42" t="s">
        <v>98</v>
      </c>
      <c r="M44" s="42">
        <v>1</v>
      </c>
      <c r="N44" s="42">
        <v>37972.080000000002</v>
      </c>
      <c r="O44" s="44">
        <v>37972.080000000002</v>
      </c>
      <c r="P44" s="45">
        <f t="shared" si="1"/>
        <v>100</v>
      </c>
      <c r="Q44" s="42">
        <v>1</v>
      </c>
      <c r="R44" s="42">
        <v>1</v>
      </c>
      <c r="S44" s="42" t="s">
        <v>98</v>
      </c>
      <c r="T44" s="42">
        <v>1</v>
      </c>
      <c r="U44" s="42">
        <v>1</v>
      </c>
      <c r="V44" s="42" t="s">
        <v>98</v>
      </c>
      <c r="W44" s="42">
        <v>1</v>
      </c>
      <c r="X44" s="42">
        <v>4</v>
      </c>
      <c r="Y44" s="42" t="s">
        <v>99</v>
      </c>
    </row>
    <row r="45" spans="1:25" s="46" customFormat="1" ht="15.6" x14ac:dyDescent="0.3">
      <c r="A45" s="42" t="s">
        <v>84</v>
      </c>
      <c r="B45" s="43" t="s">
        <v>85</v>
      </c>
      <c r="C45" s="42">
        <v>100</v>
      </c>
      <c r="D45" s="42">
        <v>88.2</v>
      </c>
      <c r="E45" s="42">
        <f t="shared" si="0"/>
        <v>88.2</v>
      </c>
      <c r="F45" s="42" t="s">
        <v>98</v>
      </c>
      <c r="G45" s="42" t="s">
        <v>98</v>
      </c>
      <c r="H45" s="42" t="s">
        <v>98</v>
      </c>
      <c r="I45" s="42" t="s">
        <v>98</v>
      </c>
      <c r="J45" s="42" t="s">
        <v>98</v>
      </c>
      <c r="K45" s="42" t="s">
        <v>98</v>
      </c>
      <c r="L45" s="42" t="s">
        <v>98</v>
      </c>
      <c r="M45" s="42">
        <v>1</v>
      </c>
      <c r="N45" s="45">
        <v>12539.3</v>
      </c>
      <c r="O45" s="51">
        <v>12538.2</v>
      </c>
      <c r="P45" s="45">
        <f t="shared" si="1"/>
        <v>99.991227580486964</v>
      </c>
      <c r="Q45" s="42">
        <v>1</v>
      </c>
      <c r="R45" s="42">
        <v>1</v>
      </c>
      <c r="S45" s="42" t="s">
        <v>98</v>
      </c>
      <c r="T45" s="42">
        <v>1</v>
      </c>
      <c r="U45" s="42">
        <v>1</v>
      </c>
      <c r="V45" s="42" t="s">
        <v>98</v>
      </c>
      <c r="W45" s="42">
        <v>1</v>
      </c>
      <c r="X45" s="42">
        <v>4</v>
      </c>
      <c r="Y45" s="42" t="s">
        <v>99</v>
      </c>
    </row>
    <row r="46" spans="1:25" s="46" customFormat="1" ht="15.6" x14ac:dyDescent="0.3">
      <c r="A46" s="42" t="s">
        <v>86</v>
      </c>
      <c r="B46" s="43" t="s">
        <v>87</v>
      </c>
      <c r="C46" s="42">
        <v>100</v>
      </c>
      <c r="D46" s="42">
        <v>85.19</v>
      </c>
      <c r="E46" s="42">
        <f t="shared" si="0"/>
        <v>85.19</v>
      </c>
      <c r="F46" s="42" t="s">
        <v>98</v>
      </c>
      <c r="G46" s="42" t="s">
        <v>98</v>
      </c>
      <c r="H46" s="42" t="s">
        <v>98</v>
      </c>
      <c r="I46" s="42" t="s">
        <v>98</v>
      </c>
      <c r="J46" s="42" t="s">
        <v>98</v>
      </c>
      <c r="K46" s="42" t="s">
        <v>98</v>
      </c>
      <c r="L46" s="42" t="s">
        <v>98</v>
      </c>
      <c r="M46" s="42">
        <v>1</v>
      </c>
      <c r="N46" s="42">
        <v>110847.52</v>
      </c>
      <c r="O46" s="44">
        <v>104239.44</v>
      </c>
      <c r="P46" s="45">
        <f t="shared" si="1"/>
        <v>94.038585617431949</v>
      </c>
      <c r="Q46" s="42">
        <v>1</v>
      </c>
      <c r="R46" s="42">
        <v>1</v>
      </c>
      <c r="S46" s="42" t="s">
        <v>98</v>
      </c>
      <c r="T46" s="42">
        <v>1</v>
      </c>
      <c r="U46" s="42">
        <v>1</v>
      </c>
      <c r="V46" s="42" t="s">
        <v>98</v>
      </c>
      <c r="W46" s="42">
        <v>1</v>
      </c>
      <c r="X46" s="42">
        <v>4</v>
      </c>
      <c r="Y46" s="42" t="s">
        <v>99</v>
      </c>
    </row>
    <row r="47" spans="1:25" ht="15.6" x14ac:dyDescent="0.3">
      <c r="A47" s="15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23"/>
      <c r="P47" s="15"/>
      <c r="Q47" s="15"/>
      <c r="R47" s="15"/>
      <c r="S47" s="15"/>
      <c r="T47" s="15"/>
      <c r="U47" s="15"/>
      <c r="V47" s="15"/>
      <c r="W47" s="15"/>
      <c r="X47" s="15"/>
      <c r="Y47" s="15"/>
    </row>
    <row r="48" spans="1:25" ht="15.6" x14ac:dyDescent="0.3">
      <c r="A48" s="15"/>
      <c r="B48" s="17" t="s">
        <v>137</v>
      </c>
      <c r="C48" s="1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32"/>
      <c r="P48" s="15"/>
      <c r="Q48" s="15"/>
      <c r="R48" s="15"/>
      <c r="S48" s="15"/>
      <c r="T48" s="15"/>
      <c r="U48" s="15"/>
      <c r="V48" s="15"/>
      <c r="W48" s="15"/>
      <c r="X48" s="15"/>
      <c r="Y48" s="15"/>
    </row>
    <row r="49" spans="1:25" ht="15.6" x14ac:dyDescent="0.3">
      <c r="A49" s="15"/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</row>
    <row r="50" spans="1:25" ht="15.6" x14ac:dyDescent="0.3">
      <c r="A50" s="15"/>
      <c r="B50" s="17" t="s">
        <v>114</v>
      </c>
      <c r="C50" s="17"/>
      <c r="D50" s="17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</row>
    <row r="51" spans="1:25" ht="15.6" x14ac:dyDescent="0.3">
      <c r="A51" s="15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</row>
    <row r="52" spans="1:25" ht="15.6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</row>
    <row r="53" spans="1:25" ht="15.6" x14ac:dyDescent="0.3">
      <c r="A53" s="15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</row>
    <row r="54" spans="1:25" ht="15.6" x14ac:dyDescent="0.3">
      <c r="A54" s="15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</row>
    <row r="55" spans="1:25" ht="15.6" x14ac:dyDescent="0.3">
      <c r="A55" s="15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</row>
  </sheetData>
  <mergeCells count="42">
    <mergeCell ref="A2:Y2"/>
    <mergeCell ref="A1:Y1"/>
    <mergeCell ref="A3:Y3"/>
    <mergeCell ref="A5:Y5"/>
    <mergeCell ref="A4:Y4"/>
    <mergeCell ref="T10:T12"/>
    <mergeCell ref="N7:Q9"/>
    <mergeCell ref="X6:X12"/>
    <mergeCell ref="Y6:Y12"/>
    <mergeCell ref="U7:W9"/>
    <mergeCell ref="U10:U12"/>
    <mergeCell ref="V10:V12"/>
    <mergeCell ref="N10:N12"/>
    <mergeCell ref="O10:O12"/>
    <mergeCell ref="P10:P12"/>
    <mergeCell ref="Q10:Q12"/>
    <mergeCell ref="R7:T9"/>
    <mergeCell ref="R10:R12"/>
    <mergeCell ref="W10:W12"/>
    <mergeCell ref="A6:A12"/>
    <mergeCell ref="B6:B12"/>
    <mergeCell ref="E11:E12"/>
    <mergeCell ref="G11:G12"/>
    <mergeCell ref="C7:K8"/>
    <mergeCell ref="F11:F12"/>
    <mergeCell ref="C11:C12"/>
    <mergeCell ref="I11:I12"/>
    <mergeCell ref="H11:H12"/>
    <mergeCell ref="J11:J12"/>
    <mergeCell ref="K11:K12"/>
    <mergeCell ref="C9:E9"/>
    <mergeCell ref="C10:E10"/>
    <mergeCell ref="F9:H9"/>
    <mergeCell ref="C6:W6"/>
    <mergeCell ref="S10:S12"/>
    <mergeCell ref="D11:D12"/>
    <mergeCell ref="F10:H10"/>
    <mergeCell ref="I9:K9"/>
    <mergeCell ref="I10:K10"/>
    <mergeCell ref="L7:M9"/>
    <mergeCell ref="L10:L12"/>
    <mergeCell ref="M10:M12"/>
  </mergeCells>
  <pageMargins left="0.70866141732283472" right="0.39370078740157483" top="0.39370078740157483" bottom="0.74803149606299213" header="0.31496062992125984" footer="0.31496062992125984"/>
  <pageSetup paperSize="9" scale="50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X54"/>
  <sheetViews>
    <sheetView topLeftCell="B10" zoomScale="80" zoomScaleNormal="80" workbookViewId="0">
      <selection activeCell="L15" sqref="L15"/>
    </sheetView>
  </sheetViews>
  <sheetFormatPr defaultRowHeight="14.4" x14ac:dyDescent="0.3"/>
  <cols>
    <col min="1" max="1" width="10.33203125" customWidth="1"/>
    <col min="2" max="2" width="68.5546875" customWidth="1"/>
    <col min="3" max="3" width="9.88671875" customWidth="1"/>
    <col min="4" max="4" width="11.44140625" customWidth="1"/>
    <col min="5" max="5" width="12.109375" customWidth="1"/>
    <col min="6" max="6" width="11" customWidth="1"/>
    <col min="7" max="7" width="10.5546875" customWidth="1"/>
    <col min="8" max="8" width="13" customWidth="1"/>
    <col min="9" max="9" width="14.109375" customWidth="1"/>
    <col min="10" max="10" width="13.5546875" customWidth="1"/>
    <col min="11" max="11" width="13.44140625" customWidth="1"/>
    <col min="12" max="12" width="12.5546875" style="12" customWidth="1"/>
    <col min="13" max="13" width="11.5546875" customWidth="1"/>
    <col min="14" max="14" width="10.6640625" customWidth="1"/>
    <col min="15" max="15" width="12.33203125" customWidth="1"/>
    <col min="16" max="16" width="12.88671875" customWidth="1"/>
    <col min="17" max="17" width="11.6640625" customWidth="1"/>
    <col min="18" max="18" width="13.33203125" customWidth="1"/>
    <col min="19" max="19" width="16.88671875" customWidth="1"/>
    <col min="20" max="20" width="13.109375" customWidth="1"/>
    <col min="21" max="21" width="19.6640625" customWidth="1"/>
    <col min="22" max="22" width="17.33203125" customWidth="1"/>
    <col min="23" max="23" width="13.5546875" hidden="1" customWidth="1"/>
    <col min="24" max="24" width="17.88671875" customWidth="1"/>
    <col min="25" max="25" width="17.44140625" customWidth="1"/>
  </cols>
  <sheetData>
    <row r="1" spans="1:24" ht="18" x14ac:dyDescent="0.35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</row>
    <row r="2" spans="1:24" ht="18.75" customHeight="1" x14ac:dyDescent="0.35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</row>
    <row r="3" spans="1:24" ht="51.75" customHeight="1" x14ac:dyDescent="0.35">
      <c r="A3" s="89" t="s">
        <v>117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</row>
    <row r="4" spans="1:24" ht="18" x14ac:dyDescent="0.35">
      <c r="A4" s="91" t="s">
        <v>134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</row>
    <row r="5" spans="1:24" ht="71.25" customHeight="1" x14ac:dyDescent="0.3">
      <c r="A5" s="90" t="s">
        <v>118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</row>
    <row r="6" spans="1:24" ht="35.25" customHeight="1" x14ac:dyDescent="0.3">
      <c r="A6" s="68" t="s">
        <v>3</v>
      </c>
      <c r="B6" s="68" t="s">
        <v>8</v>
      </c>
      <c r="C6" s="69" t="s">
        <v>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1"/>
      <c r="U6" s="68" t="s">
        <v>0</v>
      </c>
      <c r="V6" s="68" t="s">
        <v>138</v>
      </c>
      <c r="W6" s="93" t="s">
        <v>125</v>
      </c>
    </row>
    <row r="7" spans="1:24" ht="19.5" customHeight="1" x14ac:dyDescent="0.3">
      <c r="A7" s="68"/>
      <c r="B7" s="68"/>
      <c r="C7" s="68" t="s">
        <v>22</v>
      </c>
      <c r="D7" s="68"/>
      <c r="E7" s="68"/>
      <c r="F7" s="68"/>
      <c r="G7" s="68"/>
      <c r="H7" s="68"/>
      <c r="I7" s="68"/>
      <c r="J7" s="77" t="s">
        <v>19</v>
      </c>
      <c r="K7" s="75" t="s">
        <v>13</v>
      </c>
      <c r="L7" s="76"/>
      <c r="M7" s="76"/>
      <c r="N7" s="77"/>
      <c r="O7" s="75" t="s">
        <v>4</v>
      </c>
      <c r="P7" s="76"/>
      <c r="Q7" s="77"/>
      <c r="R7" s="75" t="s">
        <v>2</v>
      </c>
      <c r="S7" s="76"/>
      <c r="T7" s="77"/>
      <c r="U7" s="68"/>
      <c r="V7" s="68"/>
      <c r="W7" s="94"/>
    </row>
    <row r="8" spans="1:24" ht="59.25" customHeight="1" x14ac:dyDescent="0.3">
      <c r="A8" s="68"/>
      <c r="B8" s="68"/>
      <c r="C8" s="68"/>
      <c r="D8" s="68"/>
      <c r="E8" s="68"/>
      <c r="F8" s="68"/>
      <c r="G8" s="68"/>
      <c r="H8" s="68"/>
      <c r="I8" s="68"/>
      <c r="J8" s="80"/>
      <c r="K8" s="78"/>
      <c r="L8" s="79"/>
      <c r="M8" s="79"/>
      <c r="N8" s="80"/>
      <c r="O8" s="78"/>
      <c r="P8" s="79"/>
      <c r="Q8" s="80"/>
      <c r="R8" s="78"/>
      <c r="S8" s="79"/>
      <c r="T8" s="80"/>
      <c r="U8" s="68"/>
      <c r="V8" s="68"/>
      <c r="W8" s="94"/>
    </row>
    <row r="9" spans="1:24" ht="149.25" customHeight="1" x14ac:dyDescent="0.3">
      <c r="A9" s="68"/>
      <c r="B9" s="68"/>
      <c r="C9" s="98" t="s">
        <v>92</v>
      </c>
      <c r="D9" s="99"/>
      <c r="E9" s="100"/>
      <c r="F9" s="98" t="s">
        <v>91</v>
      </c>
      <c r="G9" s="99"/>
      <c r="H9" s="100"/>
      <c r="I9" s="41"/>
      <c r="J9" s="97"/>
      <c r="K9" s="78"/>
      <c r="L9" s="79"/>
      <c r="M9" s="79"/>
      <c r="N9" s="80"/>
      <c r="O9" s="78"/>
      <c r="P9" s="79"/>
      <c r="Q9" s="80"/>
      <c r="R9" s="78"/>
      <c r="S9" s="79"/>
      <c r="T9" s="80"/>
      <c r="U9" s="68"/>
      <c r="V9" s="68"/>
      <c r="W9" s="94"/>
    </row>
    <row r="10" spans="1:24" ht="32.25" customHeight="1" x14ac:dyDescent="0.3">
      <c r="A10" s="68"/>
      <c r="B10" s="68"/>
      <c r="C10" s="69" t="s">
        <v>104</v>
      </c>
      <c r="D10" s="70"/>
      <c r="E10" s="71"/>
      <c r="F10" s="85" t="s">
        <v>104</v>
      </c>
      <c r="G10" s="85"/>
      <c r="H10" s="85"/>
      <c r="I10" s="40"/>
      <c r="J10" s="68" t="s">
        <v>5</v>
      </c>
      <c r="K10" s="68" t="s">
        <v>24</v>
      </c>
      <c r="L10" s="96" t="s">
        <v>126</v>
      </c>
      <c r="M10" s="68" t="s">
        <v>1</v>
      </c>
      <c r="N10" s="68" t="s">
        <v>5</v>
      </c>
      <c r="O10" s="68" t="s">
        <v>105</v>
      </c>
      <c r="P10" s="68" t="s">
        <v>106</v>
      </c>
      <c r="Q10" s="68" t="s">
        <v>5</v>
      </c>
      <c r="R10" s="68" t="s">
        <v>107</v>
      </c>
      <c r="S10" s="68" t="s">
        <v>108</v>
      </c>
      <c r="T10" s="68" t="s">
        <v>5</v>
      </c>
      <c r="U10" s="68"/>
      <c r="V10" s="68"/>
      <c r="W10" s="94"/>
    </row>
    <row r="11" spans="1:24" ht="27.75" customHeight="1" x14ac:dyDescent="0.3">
      <c r="A11" s="68"/>
      <c r="B11" s="68"/>
      <c r="C11" s="68" t="s">
        <v>11</v>
      </c>
      <c r="D11" s="68" t="s">
        <v>12</v>
      </c>
      <c r="E11" s="68" t="s">
        <v>1</v>
      </c>
      <c r="F11" s="68" t="s">
        <v>11</v>
      </c>
      <c r="G11" s="68" t="s">
        <v>12</v>
      </c>
      <c r="H11" s="68" t="s">
        <v>1</v>
      </c>
      <c r="I11" s="68" t="s">
        <v>1</v>
      </c>
      <c r="J11" s="68"/>
      <c r="K11" s="68"/>
      <c r="L11" s="96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94"/>
    </row>
    <row r="12" spans="1:24" ht="39" customHeight="1" x14ac:dyDescent="0.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96"/>
      <c r="M12" s="68"/>
      <c r="N12" s="68"/>
      <c r="O12" s="68"/>
      <c r="P12" s="68"/>
      <c r="Q12" s="68"/>
      <c r="R12" s="68"/>
      <c r="S12" s="68"/>
      <c r="T12" s="68"/>
      <c r="U12" s="68"/>
      <c r="V12" s="68"/>
      <c r="W12" s="95"/>
    </row>
    <row r="13" spans="1:24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11</v>
      </c>
      <c r="J13" s="4">
        <v>13</v>
      </c>
      <c r="K13" s="4">
        <v>14</v>
      </c>
      <c r="L13" s="11">
        <v>15</v>
      </c>
      <c r="M13" s="4">
        <v>16</v>
      </c>
      <c r="N13" s="4">
        <v>17</v>
      </c>
      <c r="O13" s="4">
        <v>18</v>
      </c>
      <c r="P13" s="4">
        <v>19</v>
      </c>
      <c r="Q13" s="4">
        <v>20</v>
      </c>
      <c r="R13" s="4">
        <v>21</v>
      </c>
      <c r="S13" s="4">
        <v>22</v>
      </c>
      <c r="T13" s="4">
        <v>23</v>
      </c>
      <c r="U13" s="4">
        <v>24</v>
      </c>
      <c r="V13" s="4">
        <v>25</v>
      </c>
      <c r="W13" s="27">
        <v>26</v>
      </c>
    </row>
    <row r="14" spans="1:24" s="46" customFormat="1" ht="24" customHeight="1" x14ac:dyDescent="0.3">
      <c r="A14" s="42" t="s">
        <v>6</v>
      </c>
      <c r="B14" s="48" t="s">
        <v>25</v>
      </c>
      <c r="C14" s="44">
        <v>100</v>
      </c>
      <c r="D14" s="44">
        <v>87.5</v>
      </c>
      <c r="E14" s="44">
        <f>D14/C14*100</f>
        <v>87.5</v>
      </c>
      <c r="F14" s="44">
        <v>0</v>
      </c>
      <c r="G14" s="44">
        <v>0</v>
      </c>
      <c r="H14" s="44">
        <v>0</v>
      </c>
      <c r="I14" s="44">
        <v>87.5</v>
      </c>
      <c r="J14" s="44">
        <v>1</v>
      </c>
      <c r="K14" s="50">
        <v>1160.2</v>
      </c>
      <c r="L14" s="50">
        <v>1151.68</v>
      </c>
      <c r="M14" s="50">
        <f>L14/K14*100</f>
        <v>99.265643854507843</v>
      </c>
      <c r="N14" s="44">
        <v>1</v>
      </c>
      <c r="O14" s="44">
        <v>1</v>
      </c>
      <c r="P14" s="44" t="s">
        <v>98</v>
      </c>
      <c r="Q14" s="44">
        <v>1</v>
      </c>
      <c r="R14" s="44">
        <v>1</v>
      </c>
      <c r="S14" s="44" t="s">
        <v>98</v>
      </c>
      <c r="T14" s="44">
        <v>1</v>
      </c>
      <c r="U14" s="44">
        <v>4</v>
      </c>
      <c r="V14" s="44" t="s">
        <v>99</v>
      </c>
      <c r="W14" s="55">
        <v>0</v>
      </c>
      <c r="X14" s="56"/>
    </row>
    <row r="15" spans="1:24" s="46" customFormat="1" ht="15.6" x14ac:dyDescent="0.3">
      <c r="A15" s="42" t="s">
        <v>20</v>
      </c>
      <c r="B15" s="48" t="s">
        <v>26</v>
      </c>
      <c r="C15" s="44">
        <v>100</v>
      </c>
      <c r="D15" s="44">
        <v>36.840000000000003</v>
      </c>
      <c r="E15" s="44">
        <f t="shared" ref="E15:E46" si="0">D15/C15*100</f>
        <v>36.840000000000003</v>
      </c>
      <c r="F15" s="44">
        <v>0</v>
      </c>
      <c r="G15" s="44">
        <v>0</v>
      </c>
      <c r="H15" s="44">
        <v>0</v>
      </c>
      <c r="I15" s="44">
        <v>36.840000000000003</v>
      </c>
      <c r="J15" s="44">
        <v>0.5</v>
      </c>
      <c r="K15" s="50">
        <v>1087.69</v>
      </c>
      <c r="L15" s="50">
        <v>1085.18</v>
      </c>
      <c r="M15" s="50">
        <f t="shared" ref="M15:M46" si="1">L15/K15*100</f>
        <v>99.769235719736329</v>
      </c>
      <c r="N15" s="44">
        <v>1</v>
      </c>
      <c r="O15" s="44">
        <v>1</v>
      </c>
      <c r="P15" s="44" t="s">
        <v>98</v>
      </c>
      <c r="Q15" s="44">
        <v>1</v>
      </c>
      <c r="R15" s="44">
        <v>1</v>
      </c>
      <c r="S15" s="44" t="s">
        <v>98</v>
      </c>
      <c r="T15" s="44">
        <v>1</v>
      </c>
      <c r="U15" s="44">
        <v>3.5</v>
      </c>
      <c r="V15" s="44" t="s">
        <v>99</v>
      </c>
      <c r="W15" s="55">
        <v>2.0299999999999998</v>
      </c>
      <c r="X15" s="56"/>
    </row>
    <row r="16" spans="1:24" s="52" customFormat="1" ht="15.6" x14ac:dyDescent="0.3">
      <c r="A16" s="42" t="s">
        <v>21</v>
      </c>
      <c r="B16" s="48" t="s">
        <v>27</v>
      </c>
      <c r="C16" s="44">
        <v>100</v>
      </c>
      <c r="D16" s="44">
        <v>100</v>
      </c>
      <c r="E16" s="44">
        <f t="shared" si="0"/>
        <v>100</v>
      </c>
      <c r="F16" s="44">
        <v>100</v>
      </c>
      <c r="G16" s="44">
        <v>100</v>
      </c>
      <c r="H16" s="44">
        <f t="shared" ref="H16:H25" si="2">G16/F16*100</f>
        <v>100</v>
      </c>
      <c r="I16" s="44">
        <f>(D16+G16)/2</f>
        <v>100</v>
      </c>
      <c r="J16" s="44">
        <v>1</v>
      </c>
      <c r="K16" s="50">
        <v>1087.69</v>
      </c>
      <c r="L16" s="50">
        <v>1087.69</v>
      </c>
      <c r="M16" s="50">
        <f t="shared" si="1"/>
        <v>100</v>
      </c>
      <c r="N16" s="44">
        <v>1</v>
      </c>
      <c r="O16" s="44">
        <v>1</v>
      </c>
      <c r="P16" s="44" t="s">
        <v>98</v>
      </c>
      <c r="Q16" s="44">
        <v>1</v>
      </c>
      <c r="R16" s="44">
        <v>1</v>
      </c>
      <c r="S16" s="44" t="s">
        <v>98</v>
      </c>
      <c r="T16" s="44">
        <v>1</v>
      </c>
      <c r="U16" s="44">
        <v>4</v>
      </c>
      <c r="V16" s="44" t="s">
        <v>99</v>
      </c>
      <c r="W16" s="55">
        <v>0</v>
      </c>
      <c r="X16" s="56"/>
    </row>
    <row r="17" spans="1:24" s="52" customFormat="1" ht="15.6" x14ac:dyDescent="0.3">
      <c r="A17" s="42" t="s">
        <v>28</v>
      </c>
      <c r="B17" s="48" t="s">
        <v>29</v>
      </c>
      <c r="C17" s="44">
        <v>100</v>
      </c>
      <c r="D17" s="44">
        <v>100</v>
      </c>
      <c r="E17" s="44">
        <f t="shared" si="0"/>
        <v>100</v>
      </c>
      <c r="F17" s="44">
        <v>100</v>
      </c>
      <c r="G17" s="44">
        <v>20</v>
      </c>
      <c r="H17" s="44">
        <f t="shared" si="2"/>
        <v>20</v>
      </c>
      <c r="I17" s="44">
        <f>(D17+G17)/2</f>
        <v>60</v>
      </c>
      <c r="J17" s="44">
        <v>0.5</v>
      </c>
      <c r="K17" s="50">
        <v>725.12</v>
      </c>
      <c r="L17" s="50">
        <v>725.12</v>
      </c>
      <c r="M17" s="50">
        <f t="shared" si="1"/>
        <v>100</v>
      </c>
      <c r="N17" s="44">
        <v>1</v>
      </c>
      <c r="O17" s="44">
        <v>1</v>
      </c>
      <c r="P17" s="44" t="s">
        <v>98</v>
      </c>
      <c r="Q17" s="44">
        <v>1</v>
      </c>
      <c r="R17" s="44">
        <v>1</v>
      </c>
      <c r="S17" s="44" t="s">
        <v>98</v>
      </c>
      <c r="T17" s="44">
        <v>1</v>
      </c>
      <c r="U17" s="44">
        <v>3.5</v>
      </c>
      <c r="V17" s="44" t="s">
        <v>99</v>
      </c>
      <c r="W17" s="55">
        <v>0</v>
      </c>
      <c r="X17" s="57"/>
    </row>
    <row r="18" spans="1:24" s="52" customFormat="1" ht="15.6" x14ac:dyDescent="0.3">
      <c r="A18" s="42" t="s">
        <v>30</v>
      </c>
      <c r="B18" s="48" t="s">
        <v>31</v>
      </c>
      <c r="C18" s="44">
        <v>100</v>
      </c>
      <c r="D18" s="44">
        <v>72.73</v>
      </c>
      <c r="E18" s="44">
        <f t="shared" si="0"/>
        <v>72.73</v>
      </c>
      <c r="F18" s="44">
        <v>0</v>
      </c>
      <c r="G18" s="44">
        <v>7</v>
      </c>
      <c r="H18" s="44">
        <v>43.7</v>
      </c>
      <c r="I18" s="44">
        <v>0</v>
      </c>
      <c r="J18" s="44">
        <v>0.25</v>
      </c>
      <c r="K18" s="50">
        <v>2974.66</v>
      </c>
      <c r="L18" s="50">
        <v>2928.77</v>
      </c>
      <c r="M18" s="50">
        <f t="shared" si="1"/>
        <v>98.457302683331875</v>
      </c>
      <c r="N18" s="44">
        <v>1</v>
      </c>
      <c r="O18" s="44">
        <v>1</v>
      </c>
      <c r="P18" s="44" t="s">
        <v>98</v>
      </c>
      <c r="Q18" s="44">
        <v>1</v>
      </c>
      <c r="R18" s="44">
        <v>1</v>
      </c>
      <c r="S18" s="44" t="s">
        <v>98</v>
      </c>
      <c r="T18" s="44">
        <v>1</v>
      </c>
      <c r="U18" s="44">
        <v>3.25</v>
      </c>
      <c r="V18" s="58" t="s">
        <v>102</v>
      </c>
      <c r="W18" s="55">
        <v>157.97999999999999</v>
      </c>
      <c r="X18" s="57"/>
    </row>
    <row r="19" spans="1:24" s="52" customFormat="1" ht="15.6" x14ac:dyDescent="0.3">
      <c r="A19" s="42" t="s">
        <v>32</v>
      </c>
      <c r="B19" s="48" t="s">
        <v>33</v>
      </c>
      <c r="C19" s="44">
        <v>100</v>
      </c>
      <c r="D19" s="44">
        <v>71.400000000000006</v>
      </c>
      <c r="E19" s="44">
        <f t="shared" si="0"/>
        <v>71.400000000000006</v>
      </c>
      <c r="F19" s="44">
        <v>0</v>
      </c>
      <c r="G19" s="44">
        <v>0</v>
      </c>
      <c r="H19" s="44">
        <v>0</v>
      </c>
      <c r="I19" s="44">
        <v>71.400000000000006</v>
      </c>
      <c r="J19" s="44">
        <v>0</v>
      </c>
      <c r="K19" s="50">
        <v>1450.3</v>
      </c>
      <c r="L19" s="50">
        <v>1434.2</v>
      </c>
      <c r="M19" s="50">
        <f t="shared" si="1"/>
        <v>98.889884851410059</v>
      </c>
      <c r="N19" s="44">
        <v>1</v>
      </c>
      <c r="O19" s="44">
        <v>1</v>
      </c>
      <c r="P19" s="44" t="s">
        <v>98</v>
      </c>
      <c r="Q19" s="44">
        <v>1</v>
      </c>
      <c r="R19" s="44">
        <v>1</v>
      </c>
      <c r="S19" s="44" t="s">
        <v>98</v>
      </c>
      <c r="T19" s="44">
        <v>1</v>
      </c>
      <c r="U19" s="44">
        <v>4</v>
      </c>
      <c r="V19" s="44" t="s">
        <v>99</v>
      </c>
      <c r="W19" s="55">
        <v>0</v>
      </c>
      <c r="X19" s="57"/>
    </row>
    <row r="20" spans="1:24" s="46" customFormat="1" ht="15.6" x14ac:dyDescent="0.3">
      <c r="A20" s="42" t="s">
        <v>34</v>
      </c>
      <c r="B20" s="48" t="s">
        <v>35</v>
      </c>
      <c r="C20" s="59">
        <v>100</v>
      </c>
      <c r="D20" s="59" t="s">
        <v>139</v>
      </c>
      <c r="E20" s="44">
        <f t="shared" si="0"/>
        <v>90</v>
      </c>
      <c r="F20" s="59" t="s">
        <v>103</v>
      </c>
      <c r="G20" s="59" t="s">
        <v>103</v>
      </c>
      <c r="H20" s="44">
        <v>0</v>
      </c>
      <c r="I20" s="44">
        <v>90</v>
      </c>
      <c r="J20" s="44">
        <v>1</v>
      </c>
      <c r="K20" s="50">
        <v>2577.8200000000002</v>
      </c>
      <c r="L20" s="50">
        <v>2569.1799999999998</v>
      </c>
      <c r="M20" s="50">
        <f t="shared" si="1"/>
        <v>99.664833076009955</v>
      </c>
      <c r="N20" s="44">
        <v>1</v>
      </c>
      <c r="O20" s="44">
        <v>1</v>
      </c>
      <c r="P20" s="44" t="s">
        <v>98</v>
      </c>
      <c r="Q20" s="44">
        <v>1</v>
      </c>
      <c r="R20" s="44">
        <v>1</v>
      </c>
      <c r="S20" s="44" t="s">
        <v>98</v>
      </c>
      <c r="T20" s="44">
        <v>1</v>
      </c>
      <c r="U20" s="44">
        <v>4</v>
      </c>
      <c r="V20" s="44" t="s">
        <v>99</v>
      </c>
      <c r="W20" s="55">
        <v>55.96</v>
      </c>
      <c r="X20" s="57"/>
    </row>
    <row r="21" spans="1:24" s="46" customFormat="1" ht="30.75" customHeight="1" x14ac:dyDescent="0.3">
      <c r="A21" s="42" t="s">
        <v>36</v>
      </c>
      <c r="B21" s="48" t="s">
        <v>37</v>
      </c>
      <c r="C21" s="44">
        <v>100</v>
      </c>
      <c r="D21" s="44">
        <v>90</v>
      </c>
      <c r="E21" s="44">
        <f t="shared" si="0"/>
        <v>90</v>
      </c>
      <c r="F21" s="44">
        <v>0</v>
      </c>
      <c r="G21" s="44">
        <v>0</v>
      </c>
      <c r="H21" s="44">
        <v>0</v>
      </c>
      <c r="I21" s="44">
        <v>90</v>
      </c>
      <c r="J21" s="44">
        <v>1</v>
      </c>
      <c r="K21" s="50">
        <v>1450.25</v>
      </c>
      <c r="L21" s="50">
        <v>1450.25</v>
      </c>
      <c r="M21" s="50">
        <f t="shared" si="1"/>
        <v>100</v>
      </c>
      <c r="N21" s="44">
        <v>1</v>
      </c>
      <c r="O21" s="44">
        <v>1</v>
      </c>
      <c r="P21" s="44" t="s">
        <v>98</v>
      </c>
      <c r="Q21" s="44">
        <v>1</v>
      </c>
      <c r="R21" s="44">
        <v>1</v>
      </c>
      <c r="S21" s="44" t="s">
        <v>98</v>
      </c>
      <c r="T21" s="44">
        <v>1</v>
      </c>
      <c r="U21" s="44">
        <v>4</v>
      </c>
      <c r="V21" s="44" t="s">
        <v>99</v>
      </c>
      <c r="W21" s="55">
        <v>0</v>
      </c>
    </row>
    <row r="22" spans="1:24" s="46" customFormat="1" ht="24.75" customHeight="1" x14ac:dyDescent="0.3">
      <c r="A22" s="42" t="s">
        <v>38</v>
      </c>
      <c r="B22" s="48" t="s">
        <v>39</v>
      </c>
      <c r="C22" s="44">
        <v>100</v>
      </c>
      <c r="D22" s="44">
        <v>100</v>
      </c>
      <c r="E22" s="44">
        <f t="shared" si="0"/>
        <v>100</v>
      </c>
      <c r="F22" s="44">
        <v>0</v>
      </c>
      <c r="G22" s="44">
        <v>0</v>
      </c>
      <c r="H22" s="44">
        <v>0</v>
      </c>
      <c r="I22" s="44">
        <v>100</v>
      </c>
      <c r="J22" s="44">
        <v>1</v>
      </c>
      <c r="K22" s="50">
        <v>1501.01</v>
      </c>
      <c r="L22" s="50">
        <v>1501.01</v>
      </c>
      <c r="M22" s="50">
        <f t="shared" si="1"/>
        <v>100</v>
      </c>
      <c r="N22" s="44">
        <v>1</v>
      </c>
      <c r="O22" s="44">
        <v>1</v>
      </c>
      <c r="P22" s="44" t="s">
        <v>98</v>
      </c>
      <c r="Q22" s="44">
        <v>1</v>
      </c>
      <c r="R22" s="44">
        <v>1</v>
      </c>
      <c r="S22" s="44" t="s">
        <v>98</v>
      </c>
      <c r="T22" s="44">
        <v>1</v>
      </c>
      <c r="U22" s="44">
        <v>4</v>
      </c>
      <c r="V22" s="44" t="s">
        <v>99</v>
      </c>
      <c r="W22" s="55">
        <v>0</v>
      </c>
    </row>
    <row r="23" spans="1:24" s="46" customFormat="1" ht="15.6" x14ac:dyDescent="0.3">
      <c r="A23" s="42" t="s">
        <v>40</v>
      </c>
      <c r="B23" s="48" t="s">
        <v>41</v>
      </c>
      <c r="C23" s="44">
        <v>100</v>
      </c>
      <c r="D23" s="44">
        <v>100</v>
      </c>
      <c r="E23" s="44">
        <f t="shared" si="0"/>
        <v>100</v>
      </c>
      <c r="F23" s="44">
        <v>0</v>
      </c>
      <c r="G23" s="44">
        <v>0</v>
      </c>
      <c r="H23" s="44">
        <v>0</v>
      </c>
      <c r="I23" s="44">
        <v>100</v>
      </c>
      <c r="J23" s="44">
        <v>1</v>
      </c>
      <c r="K23" s="50">
        <v>1116.7</v>
      </c>
      <c r="L23" s="50">
        <v>1116.7</v>
      </c>
      <c r="M23" s="50">
        <f t="shared" si="1"/>
        <v>100</v>
      </c>
      <c r="N23" s="44">
        <v>1</v>
      </c>
      <c r="O23" s="44">
        <v>1</v>
      </c>
      <c r="P23" s="44" t="s">
        <v>98</v>
      </c>
      <c r="Q23" s="44">
        <v>1</v>
      </c>
      <c r="R23" s="44">
        <v>1</v>
      </c>
      <c r="S23" s="44" t="s">
        <v>98</v>
      </c>
      <c r="T23" s="44">
        <v>1</v>
      </c>
      <c r="U23" s="44">
        <v>4</v>
      </c>
      <c r="V23" s="58" t="s">
        <v>99</v>
      </c>
      <c r="W23" s="55">
        <v>0</v>
      </c>
    </row>
    <row r="24" spans="1:24" s="46" customFormat="1" ht="17.25" customHeight="1" x14ac:dyDescent="0.3">
      <c r="A24" s="42" t="s">
        <v>42</v>
      </c>
      <c r="B24" s="48" t="s">
        <v>43</v>
      </c>
      <c r="C24" s="44">
        <v>100</v>
      </c>
      <c r="D24" s="44">
        <v>100</v>
      </c>
      <c r="E24" s="44">
        <f t="shared" si="0"/>
        <v>100</v>
      </c>
      <c r="F24" s="44">
        <v>0</v>
      </c>
      <c r="G24" s="44">
        <v>0</v>
      </c>
      <c r="H24" s="44">
        <v>0</v>
      </c>
      <c r="I24" s="44">
        <v>100</v>
      </c>
      <c r="J24" s="44">
        <v>1</v>
      </c>
      <c r="K24" s="50">
        <v>725.12</v>
      </c>
      <c r="L24" s="50">
        <v>725.12</v>
      </c>
      <c r="M24" s="50">
        <f t="shared" si="1"/>
        <v>100</v>
      </c>
      <c r="N24" s="44">
        <v>1</v>
      </c>
      <c r="O24" s="44">
        <v>1</v>
      </c>
      <c r="P24" s="44" t="s">
        <v>98</v>
      </c>
      <c r="Q24" s="44">
        <v>1</v>
      </c>
      <c r="R24" s="44">
        <v>1</v>
      </c>
      <c r="S24" s="44" t="s">
        <v>98</v>
      </c>
      <c r="T24" s="44">
        <v>1</v>
      </c>
      <c r="U24" s="44">
        <v>4</v>
      </c>
      <c r="V24" s="44" t="s">
        <v>99</v>
      </c>
      <c r="W24" s="55">
        <v>0.46</v>
      </c>
    </row>
    <row r="25" spans="1:24" s="46" customFormat="1" ht="21" customHeight="1" x14ac:dyDescent="0.3">
      <c r="A25" s="42" t="s">
        <v>44</v>
      </c>
      <c r="B25" s="48" t="s">
        <v>45</v>
      </c>
      <c r="C25" s="44">
        <v>100</v>
      </c>
      <c r="D25" s="44">
        <v>100</v>
      </c>
      <c r="E25" s="44">
        <f t="shared" si="0"/>
        <v>100</v>
      </c>
      <c r="F25" s="44">
        <v>100</v>
      </c>
      <c r="G25" s="44">
        <v>100</v>
      </c>
      <c r="H25" s="44">
        <f t="shared" si="2"/>
        <v>100</v>
      </c>
      <c r="I25" s="44">
        <f>(D25+G25)/2</f>
        <v>100</v>
      </c>
      <c r="J25" s="44">
        <v>1</v>
      </c>
      <c r="K25" s="50">
        <v>2762.45</v>
      </c>
      <c r="L25" s="50">
        <v>2719.19</v>
      </c>
      <c r="M25" s="50">
        <f t="shared" si="1"/>
        <v>98.433998805408251</v>
      </c>
      <c r="N25" s="44">
        <v>1</v>
      </c>
      <c r="O25" s="44">
        <v>1</v>
      </c>
      <c r="P25" s="44" t="s">
        <v>98</v>
      </c>
      <c r="Q25" s="44">
        <v>1</v>
      </c>
      <c r="R25" s="44">
        <v>1</v>
      </c>
      <c r="S25" s="44" t="s">
        <v>98</v>
      </c>
      <c r="T25" s="44">
        <v>1</v>
      </c>
      <c r="U25" s="44">
        <v>4</v>
      </c>
      <c r="V25" s="44" t="s">
        <v>99</v>
      </c>
      <c r="W25" s="55">
        <v>5.41</v>
      </c>
    </row>
    <row r="26" spans="1:24" s="46" customFormat="1" ht="30.75" customHeight="1" x14ac:dyDescent="0.3">
      <c r="A26" s="42" t="s">
        <v>46</v>
      </c>
      <c r="B26" s="48" t="s">
        <v>47</v>
      </c>
      <c r="C26" s="44">
        <v>100</v>
      </c>
      <c r="D26" s="44">
        <v>50</v>
      </c>
      <c r="E26" s="44">
        <f t="shared" si="0"/>
        <v>50</v>
      </c>
      <c r="F26" s="44">
        <v>0</v>
      </c>
      <c r="G26" s="44">
        <v>0</v>
      </c>
      <c r="H26" s="44">
        <v>0</v>
      </c>
      <c r="I26" s="44">
        <v>50</v>
      </c>
      <c r="J26" s="44">
        <v>0</v>
      </c>
      <c r="K26" s="50">
        <v>725.12</v>
      </c>
      <c r="L26" s="50">
        <v>660.07</v>
      </c>
      <c r="M26" s="50">
        <f t="shared" si="1"/>
        <v>91.029071050308914</v>
      </c>
      <c r="N26" s="44">
        <v>1</v>
      </c>
      <c r="O26" s="44">
        <v>1</v>
      </c>
      <c r="P26" s="44" t="s">
        <v>98</v>
      </c>
      <c r="Q26" s="44">
        <v>1</v>
      </c>
      <c r="R26" s="44">
        <v>1</v>
      </c>
      <c r="S26" s="44" t="s">
        <v>98</v>
      </c>
      <c r="T26" s="44">
        <v>1</v>
      </c>
      <c r="U26" s="44">
        <v>3</v>
      </c>
      <c r="V26" s="58" t="s">
        <v>100</v>
      </c>
      <c r="W26" s="55">
        <v>39.93</v>
      </c>
    </row>
    <row r="27" spans="1:24" s="46" customFormat="1" ht="29.25" customHeight="1" x14ac:dyDescent="0.3">
      <c r="A27" s="42" t="s">
        <v>48</v>
      </c>
      <c r="B27" s="48" t="s">
        <v>49</v>
      </c>
      <c r="C27" s="44">
        <v>100</v>
      </c>
      <c r="D27" s="44">
        <v>100</v>
      </c>
      <c r="E27" s="44">
        <f t="shared" si="0"/>
        <v>100</v>
      </c>
      <c r="F27" s="44">
        <v>0</v>
      </c>
      <c r="G27" s="44">
        <v>0</v>
      </c>
      <c r="H27" s="44">
        <v>0</v>
      </c>
      <c r="I27" s="44">
        <v>100</v>
      </c>
      <c r="J27" s="44">
        <v>1</v>
      </c>
      <c r="K27" s="50">
        <v>1087.69</v>
      </c>
      <c r="L27" s="50">
        <v>1086.27</v>
      </c>
      <c r="M27" s="50">
        <f t="shared" si="1"/>
        <v>99.869448096424534</v>
      </c>
      <c r="N27" s="44">
        <v>1</v>
      </c>
      <c r="O27" s="44">
        <v>1</v>
      </c>
      <c r="P27" s="44" t="s">
        <v>98</v>
      </c>
      <c r="Q27" s="44">
        <v>1</v>
      </c>
      <c r="R27" s="44">
        <v>1</v>
      </c>
      <c r="S27" s="44" t="s">
        <v>98</v>
      </c>
      <c r="T27" s="44">
        <v>1</v>
      </c>
      <c r="U27" s="44">
        <v>4</v>
      </c>
      <c r="V27" s="44" t="s">
        <v>99</v>
      </c>
      <c r="W27" s="55">
        <v>2.0699999999999998</v>
      </c>
    </row>
    <row r="28" spans="1:24" s="46" customFormat="1" ht="17.25" customHeight="1" x14ac:dyDescent="0.3">
      <c r="A28" s="42" t="s">
        <v>50</v>
      </c>
      <c r="B28" s="48" t="s">
        <v>51</v>
      </c>
      <c r="C28" s="44">
        <v>100</v>
      </c>
      <c r="D28" s="44">
        <v>100</v>
      </c>
      <c r="E28" s="44">
        <f t="shared" si="0"/>
        <v>100</v>
      </c>
      <c r="F28" s="44">
        <v>0</v>
      </c>
      <c r="G28" s="44">
        <v>0</v>
      </c>
      <c r="H28" s="44">
        <v>0</v>
      </c>
      <c r="I28" s="44">
        <v>100</v>
      </c>
      <c r="J28" s="44">
        <v>1</v>
      </c>
      <c r="K28" s="50">
        <v>725.12</v>
      </c>
      <c r="L28" s="50">
        <v>725.12</v>
      </c>
      <c r="M28" s="50">
        <f t="shared" si="1"/>
        <v>100</v>
      </c>
      <c r="N28" s="44">
        <v>1</v>
      </c>
      <c r="O28" s="44">
        <v>1</v>
      </c>
      <c r="P28" s="44" t="s">
        <v>98</v>
      </c>
      <c r="Q28" s="44">
        <v>1</v>
      </c>
      <c r="R28" s="44">
        <v>1</v>
      </c>
      <c r="S28" s="44" t="s">
        <v>98</v>
      </c>
      <c r="T28" s="44">
        <v>1</v>
      </c>
      <c r="U28" s="44">
        <v>4</v>
      </c>
      <c r="V28" s="58" t="s">
        <v>99</v>
      </c>
      <c r="W28" s="55">
        <v>0</v>
      </c>
    </row>
    <row r="29" spans="1:24" s="46" customFormat="1" ht="31.2" x14ac:dyDescent="0.3">
      <c r="A29" s="42" t="s">
        <v>52</v>
      </c>
      <c r="B29" s="48" t="s">
        <v>53</v>
      </c>
      <c r="C29" s="44">
        <v>100</v>
      </c>
      <c r="D29" s="44">
        <v>58.3</v>
      </c>
      <c r="E29" s="44">
        <f t="shared" si="0"/>
        <v>58.3</v>
      </c>
      <c r="F29" s="44">
        <v>0</v>
      </c>
      <c r="G29" s="44">
        <v>0</v>
      </c>
      <c r="H29" s="44">
        <v>0</v>
      </c>
      <c r="I29" s="44">
        <v>58.3</v>
      </c>
      <c r="J29" s="44">
        <v>0</v>
      </c>
      <c r="K29" s="50">
        <v>4090.7</v>
      </c>
      <c r="L29" s="50">
        <v>4090.7</v>
      </c>
      <c r="M29" s="50">
        <f t="shared" si="1"/>
        <v>100</v>
      </c>
      <c r="N29" s="44">
        <v>1</v>
      </c>
      <c r="O29" s="44">
        <v>1</v>
      </c>
      <c r="P29" s="44" t="s">
        <v>98</v>
      </c>
      <c r="Q29" s="44">
        <v>1</v>
      </c>
      <c r="R29" s="44">
        <v>1</v>
      </c>
      <c r="S29" s="44" t="s">
        <v>98</v>
      </c>
      <c r="T29" s="44">
        <v>1</v>
      </c>
      <c r="U29" s="44">
        <v>3</v>
      </c>
      <c r="V29" s="58" t="s">
        <v>100</v>
      </c>
      <c r="W29" s="55">
        <v>0</v>
      </c>
    </row>
    <row r="30" spans="1:24" s="46" customFormat="1" ht="15.6" x14ac:dyDescent="0.3">
      <c r="A30" s="42" t="s">
        <v>54</v>
      </c>
      <c r="B30" s="48" t="s">
        <v>55</v>
      </c>
      <c r="C30" s="44">
        <v>100</v>
      </c>
      <c r="D30" s="44">
        <v>18</v>
      </c>
      <c r="E30" s="44">
        <v>85.7</v>
      </c>
      <c r="F30" s="44">
        <v>0</v>
      </c>
      <c r="G30" s="44">
        <v>0</v>
      </c>
      <c r="H30" s="44">
        <v>0</v>
      </c>
      <c r="I30" s="44">
        <f>(D30+G30)/2</f>
        <v>9</v>
      </c>
      <c r="J30" s="44">
        <v>1</v>
      </c>
      <c r="K30" s="50">
        <v>1533.64</v>
      </c>
      <c r="L30" s="50">
        <v>1503.24</v>
      </c>
      <c r="M30" s="50">
        <f t="shared" si="1"/>
        <v>98.017787746798462</v>
      </c>
      <c r="N30" s="44">
        <v>1</v>
      </c>
      <c r="O30" s="44">
        <v>1</v>
      </c>
      <c r="P30" s="44" t="s">
        <v>98</v>
      </c>
      <c r="Q30" s="44">
        <v>1</v>
      </c>
      <c r="R30" s="44">
        <v>1</v>
      </c>
      <c r="S30" s="44" t="s">
        <v>98</v>
      </c>
      <c r="T30" s="44">
        <v>1</v>
      </c>
      <c r="U30" s="44">
        <v>4</v>
      </c>
      <c r="V30" s="44" t="s">
        <v>99</v>
      </c>
      <c r="W30" s="55">
        <v>6.22</v>
      </c>
    </row>
    <row r="31" spans="1:24" s="46" customFormat="1" ht="15.6" x14ac:dyDescent="0.3">
      <c r="A31" s="42" t="s">
        <v>56</v>
      </c>
      <c r="B31" s="48" t="s">
        <v>57</v>
      </c>
      <c r="C31" s="44">
        <v>100</v>
      </c>
      <c r="D31" s="44">
        <v>100</v>
      </c>
      <c r="E31" s="44">
        <f t="shared" si="0"/>
        <v>100</v>
      </c>
      <c r="F31" s="44">
        <v>0</v>
      </c>
      <c r="G31" s="44">
        <v>0</v>
      </c>
      <c r="H31" s="44">
        <v>0</v>
      </c>
      <c r="I31" s="44">
        <v>100</v>
      </c>
      <c r="J31" s="44">
        <v>0.5</v>
      </c>
      <c r="K31" s="50">
        <v>3429.84</v>
      </c>
      <c r="L31" s="50">
        <v>3429.84</v>
      </c>
      <c r="M31" s="50">
        <f t="shared" si="1"/>
        <v>100</v>
      </c>
      <c r="N31" s="44">
        <v>1</v>
      </c>
      <c r="O31" s="44">
        <v>1</v>
      </c>
      <c r="P31" s="44" t="s">
        <v>98</v>
      </c>
      <c r="Q31" s="44">
        <v>1</v>
      </c>
      <c r="R31" s="44">
        <v>1</v>
      </c>
      <c r="S31" s="44" t="s">
        <v>98</v>
      </c>
      <c r="T31" s="44">
        <v>1</v>
      </c>
      <c r="U31" s="44">
        <v>3.5</v>
      </c>
      <c r="V31" s="58" t="s">
        <v>99</v>
      </c>
      <c r="W31" s="55">
        <v>3.56</v>
      </c>
    </row>
    <row r="32" spans="1:24" s="46" customFormat="1" ht="15.6" x14ac:dyDescent="0.3">
      <c r="A32" s="42" t="s">
        <v>58</v>
      </c>
      <c r="B32" s="48" t="s">
        <v>59</v>
      </c>
      <c r="C32" s="44">
        <v>100</v>
      </c>
      <c r="D32" s="44">
        <v>79.3</v>
      </c>
      <c r="E32" s="44">
        <f t="shared" si="0"/>
        <v>79.3</v>
      </c>
      <c r="F32" s="44">
        <v>0</v>
      </c>
      <c r="G32" s="44">
        <v>0</v>
      </c>
      <c r="H32" s="44">
        <v>0</v>
      </c>
      <c r="I32" s="44">
        <v>79.3</v>
      </c>
      <c r="J32" s="44">
        <v>0.5</v>
      </c>
      <c r="K32" s="50">
        <v>1689.7</v>
      </c>
      <c r="L32" s="50">
        <v>1665.07</v>
      </c>
      <c r="M32" s="50">
        <f t="shared" si="1"/>
        <v>98.542344794933996</v>
      </c>
      <c r="N32" s="44">
        <v>1</v>
      </c>
      <c r="O32" s="44">
        <v>1</v>
      </c>
      <c r="P32" s="44" t="s">
        <v>98</v>
      </c>
      <c r="Q32" s="44">
        <v>1</v>
      </c>
      <c r="R32" s="44">
        <v>1</v>
      </c>
      <c r="S32" s="44" t="s">
        <v>98</v>
      </c>
      <c r="T32" s="44">
        <v>1</v>
      </c>
      <c r="U32" s="44">
        <v>3.5</v>
      </c>
      <c r="V32" s="44" t="s">
        <v>99</v>
      </c>
      <c r="W32" s="55">
        <v>1.66</v>
      </c>
    </row>
    <row r="33" spans="1:23" s="46" customFormat="1" ht="31.2" x14ac:dyDescent="0.3">
      <c r="A33" s="42" t="s">
        <v>60</v>
      </c>
      <c r="B33" s="48" t="s">
        <v>61</v>
      </c>
      <c r="C33" s="44">
        <v>100</v>
      </c>
      <c r="D33" s="44">
        <v>100</v>
      </c>
      <c r="E33" s="44">
        <v>100</v>
      </c>
      <c r="F33" s="44">
        <v>0</v>
      </c>
      <c r="G33" s="44">
        <v>0</v>
      </c>
      <c r="H33" s="44">
        <v>0</v>
      </c>
      <c r="I33" s="44">
        <v>100</v>
      </c>
      <c r="J33" s="44">
        <v>1</v>
      </c>
      <c r="K33" s="50">
        <v>1087.69</v>
      </c>
      <c r="L33" s="50">
        <v>1087.6300000000001</v>
      </c>
      <c r="M33" s="50">
        <f t="shared" si="1"/>
        <v>99.994483722384146</v>
      </c>
      <c r="N33" s="44">
        <v>1</v>
      </c>
      <c r="O33" s="44">
        <v>0</v>
      </c>
      <c r="P33" s="44" t="s">
        <v>98</v>
      </c>
      <c r="Q33" s="44">
        <v>0</v>
      </c>
      <c r="R33" s="44">
        <v>1</v>
      </c>
      <c r="S33" s="44" t="s">
        <v>98</v>
      </c>
      <c r="T33" s="44">
        <v>1</v>
      </c>
      <c r="U33" s="44">
        <v>3</v>
      </c>
      <c r="V33" s="58" t="s">
        <v>101</v>
      </c>
      <c r="W33" s="55">
        <v>71.849999999999994</v>
      </c>
    </row>
    <row r="34" spans="1:23" s="46" customFormat="1" ht="15.6" x14ac:dyDescent="0.3">
      <c r="A34" s="42" t="s">
        <v>62</v>
      </c>
      <c r="B34" s="48" t="s">
        <v>63</v>
      </c>
      <c r="C34" s="44">
        <v>100</v>
      </c>
      <c r="D34" s="44">
        <v>100</v>
      </c>
      <c r="E34" s="44">
        <f t="shared" si="0"/>
        <v>100</v>
      </c>
      <c r="F34" s="44">
        <v>0</v>
      </c>
      <c r="G34" s="44">
        <v>0</v>
      </c>
      <c r="H34" s="44">
        <v>0</v>
      </c>
      <c r="I34" s="44">
        <v>100</v>
      </c>
      <c r="J34" s="44">
        <v>1</v>
      </c>
      <c r="K34" s="50">
        <v>2267.35</v>
      </c>
      <c r="L34" s="50">
        <v>2267.2800000000002</v>
      </c>
      <c r="M34" s="50">
        <f t="shared" si="1"/>
        <v>99.99691269543743</v>
      </c>
      <c r="N34" s="44">
        <v>1</v>
      </c>
      <c r="O34" s="44">
        <v>1</v>
      </c>
      <c r="P34" s="44" t="s">
        <v>98</v>
      </c>
      <c r="Q34" s="44">
        <v>1</v>
      </c>
      <c r="R34" s="44">
        <v>1</v>
      </c>
      <c r="S34" s="44" t="s">
        <v>98</v>
      </c>
      <c r="T34" s="44">
        <v>1</v>
      </c>
      <c r="U34" s="44">
        <v>4</v>
      </c>
      <c r="V34" s="58" t="s">
        <v>99</v>
      </c>
      <c r="W34" s="55">
        <v>43.02</v>
      </c>
    </row>
    <row r="35" spans="1:23" s="46" customFormat="1" ht="31.2" x14ac:dyDescent="0.3">
      <c r="A35" s="42" t="s">
        <v>64</v>
      </c>
      <c r="B35" s="48" t="s">
        <v>65</v>
      </c>
      <c r="C35" s="44">
        <v>100</v>
      </c>
      <c r="D35" s="44">
        <v>44</v>
      </c>
      <c r="E35" s="44">
        <f t="shared" si="0"/>
        <v>44</v>
      </c>
      <c r="F35" s="44">
        <v>0</v>
      </c>
      <c r="G35" s="44">
        <v>0</v>
      </c>
      <c r="H35" s="44">
        <v>0</v>
      </c>
      <c r="I35" s="44">
        <v>44</v>
      </c>
      <c r="J35" s="44">
        <v>0</v>
      </c>
      <c r="K35" s="50">
        <v>1305.23</v>
      </c>
      <c r="L35" s="50">
        <v>1302.48</v>
      </c>
      <c r="M35" s="50">
        <f t="shared" si="1"/>
        <v>99.789309163902146</v>
      </c>
      <c r="N35" s="44">
        <v>1</v>
      </c>
      <c r="O35" s="44">
        <v>1</v>
      </c>
      <c r="P35" s="44" t="s">
        <v>98</v>
      </c>
      <c r="Q35" s="44">
        <v>1</v>
      </c>
      <c r="R35" s="44">
        <v>1</v>
      </c>
      <c r="S35" s="44" t="s">
        <v>98</v>
      </c>
      <c r="T35" s="44">
        <v>1</v>
      </c>
      <c r="U35" s="44">
        <v>3</v>
      </c>
      <c r="V35" s="58" t="s">
        <v>100</v>
      </c>
      <c r="W35" s="55">
        <v>13.99</v>
      </c>
    </row>
    <row r="36" spans="1:23" s="46" customFormat="1" ht="15.6" x14ac:dyDescent="0.3">
      <c r="A36" s="42" t="s">
        <v>66</v>
      </c>
      <c r="B36" s="48" t="s">
        <v>67</v>
      </c>
      <c r="C36" s="44">
        <v>100</v>
      </c>
      <c r="D36" s="44">
        <v>75</v>
      </c>
      <c r="E36" s="44">
        <v>75</v>
      </c>
      <c r="F36" s="44">
        <v>0</v>
      </c>
      <c r="G36" s="44">
        <v>0</v>
      </c>
      <c r="H36" s="44">
        <v>0</v>
      </c>
      <c r="I36" s="44">
        <v>75</v>
      </c>
      <c r="J36" s="44">
        <v>0.5</v>
      </c>
      <c r="K36" s="50">
        <v>1801.93</v>
      </c>
      <c r="L36" s="50">
        <v>1790.49</v>
      </c>
      <c r="M36" s="50">
        <f t="shared" si="1"/>
        <v>99.365125171344062</v>
      </c>
      <c r="N36" s="44">
        <v>1</v>
      </c>
      <c r="O36" s="44">
        <v>1</v>
      </c>
      <c r="P36" s="44" t="s">
        <v>98</v>
      </c>
      <c r="Q36" s="44">
        <v>1</v>
      </c>
      <c r="R36" s="44">
        <v>1</v>
      </c>
      <c r="S36" s="44" t="s">
        <v>98</v>
      </c>
      <c r="T36" s="44">
        <v>1</v>
      </c>
      <c r="U36" s="44">
        <v>3.5</v>
      </c>
      <c r="V36" s="58" t="s">
        <v>99</v>
      </c>
      <c r="W36" s="55">
        <v>3.02</v>
      </c>
    </row>
    <row r="37" spans="1:23" s="46" customFormat="1" ht="15.6" x14ac:dyDescent="0.3">
      <c r="A37" s="42" t="s">
        <v>68</v>
      </c>
      <c r="B37" s="48" t="s">
        <v>69</v>
      </c>
      <c r="C37" s="44">
        <v>100</v>
      </c>
      <c r="D37" s="44">
        <v>84.2</v>
      </c>
      <c r="E37" s="44">
        <f t="shared" si="0"/>
        <v>84.2</v>
      </c>
      <c r="F37" s="44">
        <v>0</v>
      </c>
      <c r="G37" s="44">
        <v>0</v>
      </c>
      <c r="H37" s="44">
        <v>0</v>
      </c>
      <c r="I37" s="44">
        <v>84.2</v>
      </c>
      <c r="J37" s="44">
        <v>0.5</v>
      </c>
      <c r="K37" s="50">
        <v>2444.17</v>
      </c>
      <c r="L37" s="50">
        <v>2444.17</v>
      </c>
      <c r="M37" s="50">
        <f t="shared" si="1"/>
        <v>100</v>
      </c>
      <c r="N37" s="44">
        <v>1</v>
      </c>
      <c r="O37" s="44">
        <v>1</v>
      </c>
      <c r="P37" s="44" t="s">
        <v>98</v>
      </c>
      <c r="Q37" s="44">
        <v>1</v>
      </c>
      <c r="R37" s="44">
        <v>1</v>
      </c>
      <c r="S37" s="44" t="s">
        <v>98</v>
      </c>
      <c r="T37" s="44">
        <v>1</v>
      </c>
      <c r="U37" s="44">
        <v>3.5</v>
      </c>
      <c r="V37" s="44" t="s">
        <v>99</v>
      </c>
      <c r="W37" s="55">
        <v>0</v>
      </c>
    </row>
    <row r="38" spans="1:23" s="46" customFormat="1" ht="15.6" x14ac:dyDescent="0.3">
      <c r="A38" s="42" t="s">
        <v>70</v>
      </c>
      <c r="B38" s="48" t="s">
        <v>71</v>
      </c>
      <c r="C38" s="44">
        <v>100</v>
      </c>
      <c r="D38" s="44">
        <v>75</v>
      </c>
      <c r="E38" s="44">
        <f t="shared" si="0"/>
        <v>75</v>
      </c>
      <c r="F38" s="44">
        <v>0</v>
      </c>
      <c r="G38" s="44">
        <v>0</v>
      </c>
      <c r="H38" s="44">
        <v>0</v>
      </c>
      <c r="I38" s="44">
        <v>75</v>
      </c>
      <c r="J38" s="44">
        <v>0.5</v>
      </c>
      <c r="K38" s="50">
        <v>725.12</v>
      </c>
      <c r="L38" s="50">
        <v>725.12</v>
      </c>
      <c r="M38" s="50">
        <f t="shared" si="1"/>
        <v>100</v>
      </c>
      <c r="N38" s="44">
        <v>1</v>
      </c>
      <c r="O38" s="44">
        <v>1</v>
      </c>
      <c r="P38" s="44" t="s">
        <v>98</v>
      </c>
      <c r="Q38" s="44">
        <v>1</v>
      </c>
      <c r="R38" s="44">
        <v>1</v>
      </c>
      <c r="S38" s="44" t="s">
        <v>98</v>
      </c>
      <c r="T38" s="44">
        <v>1</v>
      </c>
      <c r="U38" s="44">
        <v>3.5</v>
      </c>
      <c r="V38" s="58" t="s">
        <v>99</v>
      </c>
      <c r="W38" s="55">
        <v>10.06</v>
      </c>
    </row>
    <row r="39" spans="1:23" s="46" customFormat="1" ht="15.6" x14ac:dyDescent="0.3">
      <c r="A39" s="42" t="s">
        <v>72</v>
      </c>
      <c r="B39" s="48" t="s">
        <v>73</v>
      </c>
      <c r="C39" s="44">
        <v>100</v>
      </c>
      <c r="D39" s="44">
        <v>100</v>
      </c>
      <c r="E39" s="44">
        <f t="shared" si="0"/>
        <v>100</v>
      </c>
      <c r="F39" s="44">
        <v>0</v>
      </c>
      <c r="G39" s="44">
        <v>0</v>
      </c>
      <c r="H39" s="44">
        <v>0</v>
      </c>
      <c r="I39" s="44">
        <v>100</v>
      </c>
      <c r="J39" s="44">
        <v>1</v>
      </c>
      <c r="K39" s="50">
        <v>2903.93</v>
      </c>
      <c r="L39" s="50">
        <v>2903.93</v>
      </c>
      <c r="M39" s="50">
        <f t="shared" si="1"/>
        <v>100</v>
      </c>
      <c r="N39" s="44">
        <v>1</v>
      </c>
      <c r="O39" s="44">
        <v>1</v>
      </c>
      <c r="P39" s="44" t="s">
        <v>98</v>
      </c>
      <c r="Q39" s="44">
        <v>1</v>
      </c>
      <c r="R39" s="44">
        <v>1</v>
      </c>
      <c r="S39" s="44" t="s">
        <v>98</v>
      </c>
      <c r="T39" s="44">
        <v>1</v>
      </c>
      <c r="U39" s="44">
        <v>4</v>
      </c>
      <c r="V39" s="44" t="s">
        <v>99</v>
      </c>
      <c r="W39" s="55">
        <v>667.89</v>
      </c>
    </row>
    <row r="40" spans="1:23" s="46" customFormat="1" ht="15.6" x14ac:dyDescent="0.3">
      <c r="A40" s="42" t="s">
        <v>74</v>
      </c>
      <c r="B40" s="48" t="s">
        <v>75</v>
      </c>
      <c r="C40" s="44">
        <v>100</v>
      </c>
      <c r="D40" s="44">
        <v>89</v>
      </c>
      <c r="E40" s="44">
        <f t="shared" si="0"/>
        <v>89</v>
      </c>
      <c r="F40" s="44">
        <v>0</v>
      </c>
      <c r="G40" s="44">
        <v>0</v>
      </c>
      <c r="H40" s="44">
        <v>0</v>
      </c>
      <c r="I40" s="44">
        <v>89</v>
      </c>
      <c r="J40" s="44">
        <v>1</v>
      </c>
      <c r="K40" s="50">
        <v>2357.7199999999998</v>
      </c>
      <c r="L40" s="50">
        <v>2357.7199999999998</v>
      </c>
      <c r="M40" s="50">
        <f t="shared" si="1"/>
        <v>100</v>
      </c>
      <c r="N40" s="44">
        <v>1</v>
      </c>
      <c r="O40" s="44">
        <v>1</v>
      </c>
      <c r="P40" s="44" t="s">
        <v>98</v>
      </c>
      <c r="Q40" s="44">
        <v>1</v>
      </c>
      <c r="R40" s="44">
        <v>1</v>
      </c>
      <c r="S40" s="44" t="s">
        <v>98</v>
      </c>
      <c r="T40" s="44">
        <v>1</v>
      </c>
      <c r="U40" s="44">
        <v>4</v>
      </c>
      <c r="V40" s="44" t="s">
        <v>99</v>
      </c>
      <c r="W40" s="55">
        <v>0</v>
      </c>
    </row>
    <row r="41" spans="1:23" s="46" customFormat="1" ht="15.6" x14ac:dyDescent="0.3">
      <c r="A41" s="42" t="s">
        <v>76</v>
      </c>
      <c r="B41" s="48" t="s">
        <v>77</v>
      </c>
      <c r="C41" s="44">
        <v>100</v>
      </c>
      <c r="D41" s="44">
        <v>75</v>
      </c>
      <c r="E41" s="44">
        <f t="shared" si="0"/>
        <v>75</v>
      </c>
      <c r="F41" s="44">
        <v>0</v>
      </c>
      <c r="G41" s="44">
        <v>0</v>
      </c>
      <c r="H41" s="44">
        <v>0</v>
      </c>
      <c r="I41" s="44">
        <v>75</v>
      </c>
      <c r="J41" s="44">
        <v>0.5</v>
      </c>
      <c r="K41" s="50">
        <v>1874.45</v>
      </c>
      <c r="L41" s="50">
        <v>1860.39</v>
      </c>
      <c r="M41" s="50">
        <f t="shared" si="1"/>
        <v>99.249913307903654</v>
      </c>
      <c r="N41" s="44">
        <v>1</v>
      </c>
      <c r="O41" s="44">
        <v>1</v>
      </c>
      <c r="P41" s="44" t="s">
        <v>98</v>
      </c>
      <c r="Q41" s="44">
        <v>1</v>
      </c>
      <c r="R41" s="44">
        <v>1</v>
      </c>
      <c r="S41" s="44" t="s">
        <v>98</v>
      </c>
      <c r="T41" s="44">
        <v>1</v>
      </c>
      <c r="U41" s="44">
        <v>3.5</v>
      </c>
      <c r="V41" s="44" t="s">
        <v>99</v>
      </c>
      <c r="W41" s="55">
        <v>1.57</v>
      </c>
    </row>
    <row r="42" spans="1:23" s="46" customFormat="1" ht="15.6" x14ac:dyDescent="0.3">
      <c r="A42" s="42" t="s">
        <v>78</v>
      </c>
      <c r="B42" s="48" t="s">
        <v>79</v>
      </c>
      <c r="C42" s="44">
        <v>100</v>
      </c>
      <c r="D42" s="44">
        <v>100</v>
      </c>
      <c r="E42" s="44">
        <f t="shared" si="0"/>
        <v>100</v>
      </c>
      <c r="F42" s="44">
        <v>0</v>
      </c>
      <c r="G42" s="44">
        <v>0</v>
      </c>
      <c r="H42" s="44">
        <v>0</v>
      </c>
      <c r="I42" s="44">
        <v>100</v>
      </c>
      <c r="J42" s="44">
        <v>1</v>
      </c>
      <c r="K42" s="50">
        <v>1598.9</v>
      </c>
      <c r="L42" s="50">
        <v>1598.9</v>
      </c>
      <c r="M42" s="50">
        <f t="shared" si="1"/>
        <v>100</v>
      </c>
      <c r="N42" s="44">
        <v>1</v>
      </c>
      <c r="O42" s="44">
        <v>1</v>
      </c>
      <c r="P42" s="44" t="s">
        <v>98</v>
      </c>
      <c r="Q42" s="44">
        <v>1</v>
      </c>
      <c r="R42" s="44">
        <v>1</v>
      </c>
      <c r="S42" s="44" t="s">
        <v>98</v>
      </c>
      <c r="T42" s="44">
        <v>1</v>
      </c>
      <c r="U42" s="44">
        <v>4</v>
      </c>
      <c r="V42" s="44" t="s">
        <v>99</v>
      </c>
      <c r="W42" s="55">
        <v>40</v>
      </c>
    </row>
    <row r="43" spans="1:23" s="46" customFormat="1" ht="31.2" x14ac:dyDescent="0.3">
      <c r="A43" s="42" t="s">
        <v>80</v>
      </c>
      <c r="B43" s="48" t="s">
        <v>81</v>
      </c>
      <c r="C43" s="44">
        <v>100</v>
      </c>
      <c r="D43" s="44">
        <v>52.9</v>
      </c>
      <c r="E43" s="44">
        <f t="shared" si="0"/>
        <v>52.900000000000006</v>
      </c>
      <c r="F43" s="44">
        <v>0</v>
      </c>
      <c r="G43" s="44">
        <v>0</v>
      </c>
      <c r="H43" s="44">
        <v>0</v>
      </c>
      <c r="I43" s="44">
        <v>52.9</v>
      </c>
      <c r="J43" s="44">
        <v>0</v>
      </c>
      <c r="K43" s="50">
        <v>1620.65</v>
      </c>
      <c r="L43" s="50">
        <v>1620.65</v>
      </c>
      <c r="M43" s="50">
        <f t="shared" si="1"/>
        <v>100</v>
      </c>
      <c r="N43" s="44">
        <v>1</v>
      </c>
      <c r="O43" s="44">
        <v>1</v>
      </c>
      <c r="P43" s="44" t="s">
        <v>98</v>
      </c>
      <c r="Q43" s="44">
        <v>1</v>
      </c>
      <c r="R43" s="44">
        <v>1</v>
      </c>
      <c r="S43" s="44" t="s">
        <v>98</v>
      </c>
      <c r="T43" s="44">
        <v>1</v>
      </c>
      <c r="U43" s="44">
        <v>3</v>
      </c>
      <c r="V43" s="58" t="s">
        <v>101</v>
      </c>
      <c r="W43" s="55">
        <v>17.8</v>
      </c>
    </row>
    <row r="44" spans="1:23" s="46" customFormat="1" ht="15.6" x14ac:dyDescent="0.3">
      <c r="A44" s="42" t="s">
        <v>82</v>
      </c>
      <c r="B44" s="48" t="s">
        <v>83</v>
      </c>
      <c r="C44" s="44">
        <v>100</v>
      </c>
      <c r="D44" s="44">
        <v>91</v>
      </c>
      <c r="E44" s="44">
        <f t="shared" si="0"/>
        <v>91</v>
      </c>
      <c r="F44" s="44">
        <v>0</v>
      </c>
      <c r="G44" s="44">
        <v>0</v>
      </c>
      <c r="H44" s="44">
        <v>0</v>
      </c>
      <c r="I44" s="44">
        <v>91</v>
      </c>
      <c r="J44" s="44">
        <v>1</v>
      </c>
      <c r="K44" s="50">
        <v>3139.71</v>
      </c>
      <c r="L44" s="50">
        <v>3139.71</v>
      </c>
      <c r="M44" s="50">
        <f t="shared" si="1"/>
        <v>100</v>
      </c>
      <c r="N44" s="44">
        <v>1</v>
      </c>
      <c r="O44" s="44">
        <v>1</v>
      </c>
      <c r="P44" s="44" t="s">
        <v>98</v>
      </c>
      <c r="Q44" s="44">
        <v>1</v>
      </c>
      <c r="R44" s="44">
        <v>1</v>
      </c>
      <c r="S44" s="44" t="s">
        <v>98</v>
      </c>
      <c r="T44" s="44">
        <v>1</v>
      </c>
      <c r="U44" s="44">
        <v>4</v>
      </c>
      <c r="V44" s="58" t="s">
        <v>99</v>
      </c>
      <c r="W44" s="55">
        <v>0</v>
      </c>
    </row>
    <row r="45" spans="1:23" s="46" customFormat="1" ht="15.6" x14ac:dyDescent="0.3">
      <c r="A45" s="42" t="s">
        <v>84</v>
      </c>
      <c r="B45" s="48" t="s">
        <v>85</v>
      </c>
      <c r="C45" s="44">
        <v>100</v>
      </c>
      <c r="D45" s="44">
        <v>87.5</v>
      </c>
      <c r="E45" s="44">
        <f t="shared" si="0"/>
        <v>87.5</v>
      </c>
      <c r="F45" s="44">
        <v>0</v>
      </c>
      <c r="G45" s="44">
        <v>0</v>
      </c>
      <c r="H45" s="44">
        <v>0</v>
      </c>
      <c r="I45" s="44">
        <v>87.5</v>
      </c>
      <c r="J45" s="44">
        <v>1</v>
      </c>
      <c r="K45" s="50">
        <v>1522.76</v>
      </c>
      <c r="L45" s="50">
        <v>1522.76</v>
      </c>
      <c r="M45" s="50">
        <f t="shared" si="1"/>
        <v>100</v>
      </c>
      <c r="N45" s="44">
        <v>1</v>
      </c>
      <c r="O45" s="44">
        <v>1</v>
      </c>
      <c r="P45" s="44" t="s">
        <v>98</v>
      </c>
      <c r="Q45" s="44">
        <v>1</v>
      </c>
      <c r="R45" s="44">
        <v>1</v>
      </c>
      <c r="S45" s="44" t="s">
        <v>98</v>
      </c>
      <c r="T45" s="44">
        <v>1</v>
      </c>
      <c r="U45" s="44">
        <v>4</v>
      </c>
      <c r="V45" s="58" t="s">
        <v>99</v>
      </c>
      <c r="W45" s="55">
        <v>0</v>
      </c>
    </row>
    <row r="46" spans="1:23" s="46" customFormat="1" ht="15.6" x14ac:dyDescent="0.3">
      <c r="A46" s="42" t="s">
        <v>86</v>
      </c>
      <c r="B46" s="48" t="s">
        <v>87</v>
      </c>
      <c r="C46" s="44">
        <v>100</v>
      </c>
      <c r="D46" s="44">
        <v>100</v>
      </c>
      <c r="E46" s="44">
        <f t="shared" si="0"/>
        <v>100</v>
      </c>
      <c r="F46" s="44">
        <v>0</v>
      </c>
      <c r="G46" s="44">
        <v>0</v>
      </c>
      <c r="H46" s="44">
        <v>0</v>
      </c>
      <c r="I46" s="44">
        <v>100</v>
      </c>
      <c r="J46" s="44">
        <v>1</v>
      </c>
      <c r="K46" s="50">
        <v>7073.2</v>
      </c>
      <c r="L46" s="50">
        <v>7073.2</v>
      </c>
      <c r="M46" s="50">
        <f t="shared" si="1"/>
        <v>100</v>
      </c>
      <c r="N46" s="44">
        <v>1</v>
      </c>
      <c r="O46" s="44">
        <v>1</v>
      </c>
      <c r="P46" s="44" t="s">
        <v>98</v>
      </c>
      <c r="Q46" s="44">
        <v>1</v>
      </c>
      <c r="R46" s="44">
        <v>1</v>
      </c>
      <c r="S46" s="44" t="s">
        <v>98</v>
      </c>
      <c r="T46" s="44">
        <v>1</v>
      </c>
      <c r="U46" s="44">
        <v>4</v>
      </c>
      <c r="V46" s="44" t="s">
        <v>99</v>
      </c>
      <c r="W46" s="55">
        <v>16.62</v>
      </c>
    </row>
    <row r="47" spans="1:23" x14ac:dyDescent="0.3">
      <c r="K47" s="25"/>
      <c r="L47" s="29"/>
      <c r="W47" s="25"/>
    </row>
    <row r="48" spans="1:23" ht="18" x14ac:dyDescent="0.35">
      <c r="B48" s="17" t="s">
        <v>136</v>
      </c>
      <c r="C48" s="17"/>
      <c r="D48" s="15"/>
      <c r="E48" s="15"/>
      <c r="F48" s="15"/>
      <c r="G48" s="15"/>
      <c r="H48" s="15"/>
      <c r="I48" s="15"/>
      <c r="J48" s="15"/>
      <c r="K48" s="8"/>
      <c r="L48" s="30"/>
      <c r="M48" s="7"/>
      <c r="N48" s="7"/>
      <c r="O48" s="7"/>
    </row>
    <row r="49" spans="2:23" ht="15.6" x14ac:dyDescent="0.3">
      <c r="B49" s="15"/>
      <c r="C49" s="15"/>
      <c r="D49" s="15"/>
      <c r="E49" s="15"/>
      <c r="F49" s="15"/>
      <c r="G49" s="15"/>
      <c r="H49" s="15"/>
      <c r="I49" s="15"/>
      <c r="J49" s="15"/>
      <c r="K49" s="18"/>
      <c r="L49" s="31"/>
      <c r="M49" s="18"/>
      <c r="N49" s="18"/>
      <c r="O49" s="18"/>
      <c r="W49" s="28"/>
    </row>
    <row r="50" spans="2:23" ht="15.6" x14ac:dyDescent="0.3">
      <c r="B50" s="72" t="s">
        <v>124</v>
      </c>
      <c r="C50" s="72"/>
      <c r="D50" s="72"/>
      <c r="E50" s="72"/>
      <c r="F50" s="72"/>
      <c r="G50" s="72"/>
      <c r="H50" s="72"/>
      <c r="I50" s="72"/>
      <c r="J50" s="72"/>
      <c r="K50" s="72"/>
      <c r="L50" s="72"/>
      <c r="M50" s="72"/>
      <c r="N50" s="72"/>
      <c r="O50" s="72"/>
    </row>
    <row r="51" spans="2:23" ht="15" customHeight="1" x14ac:dyDescent="0.3"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</row>
    <row r="52" spans="2:23" x14ac:dyDescent="0.3">
      <c r="B52" s="25"/>
    </row>
    <row r="54" spans="2:23" ht="15.6" hidden="1" x14ac:dyDescent="0.3">
      <c r="B54" s="72" t="s">
        <v>128</v>
      </c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72"/>
      <c r="O54" s="72"/>
    </row>
  </sheetData>
  <mergeCells count="41">
    <mergeCell ref="B54:O54"/>
    <mergeCell ref="A4:V4"/>
    <mergeCell ref="A3:V3"/>
    <mergeCell ref="A1:V1"/>
    <mergeCell ref="A2:V2"/>
    <mergeCell ref="A6:A12"/>
    <mergeCell ref="B6:B12"/>
    <mergeCell ref="C6:T6"/>
    <mergeCell ref="U6:U12"/>
    <mergeCell ref="V6:V12"/>
    <mergeCell ref="C7:I8"/>
    <mergeCell ref="K7:N9"/>
    <mergeCell ref="O7:Q9"/>
    <mergeCell ref="R7:T9"/>
    <mergeCell ref="B51:O51"/>
    <mergeCell ref="A5:V5"/>
    <mergeCell ref="C9:E9"/>
    <mergeCell ref="F9:H9"/>
    <mergeCell ref="M10:M12"/>
    <mergeCell ref="N10:N12"/>
    <mergeCell ref="C10:E10"/>
    <mergeCell ref="F10:H10"/>
    <mergeCell ref="J10:J12"/>
    <mergeCell ref="K10:K12"/>
    <mergeCell ref="C11:C12"/>
    <mergeCell ref="B50:O50"/>
    <mergeCell ref="D11:D12"/>
    <mergeCell ref="E11:E12"/>
    <mergeCell ref="F11:F12"/>
    <mergeCell ref="G11:G12"/>
    <mergeCell ref="H11:H12"/>
    <mergeCell ref="W6:W12"/>
    <mergeCell ref="I11:I12"/>
    <mergeCell ref="R10:R12"/>
    <mergeCell ref="S10:S12"/>
    <mergeCell ref="O10:O12"/>
    <mergeCell ref="P10:P12"/>
    <mergeCell ref="Q10:Q12"/>
    <mergeCell ref="T10:T12"/>
    <mergeCell ref="L10:L12"/>
    <mergeCell ref="J7:J9"/>
  </mergeCells>
  <pageMargins left="0.11811023622047245" right="0.11811023622047245" top="0.39370078740157483" bottom="0.11811023622047245" header="0.31496062992125984" footer="0.31496062992125984"/>
  <pageSetup paperSize="9" scale="40" orientation="landscape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Z50"/>
  <sheetViews>
    <sheetView topLeftCell="B28" workbookViewId="0">
      <selection activeCell="C9" sqref="C9:E9"/>
    </sheetView>
  </sheetViews>
  <sheetFormatPr defaultRowHeight="14.4" x14ac:dyDescent="0.3"/>
  <cols>
    <col min="1" max="1" width="10.33203125" customWidth="1"/>
    <col min="2" max="2" width="41" customWidth="1"/>
    <col min="3" max="3" width="9.88671875" customWidth="1"/>
    <col min="4" max="4" width="11.44140625" customWidth="1"/>
    <col min="5" max="5" width="17.6640625" customWidth="1"/>
    <col min="6" max="6" width="11" hidden="1" customWidth="1"/>
    <col min="7" max="7" width="10.5546875" hidden="1" customWidth="1"/>
    <col min="8" max="8" width="12.33203125" hidden="1" customWidth="1"/>
    <col min="9" max="10" width="13.44140625" hidden="1" customWidth="1"/>
    <col min="11" max="11" width="14.109375" hidden="1" customWidth="1"/>
    <col min="12" max="12" width="13.109375" hidden="1" customWidth="1"/>
    <col min="13" max="13" width="11.44140625" customWidth="1"/>
    <col min="14" max="14" width="13.44140625" customWidth="1"/>
    <col min="15" max="15" width="12.5546875" customWidth="1"/>
    <col min="16" max="16" width="11.5546875" customWidth="1"/>
    <col min="17" max="17" width="10.6640625" customWidth="1"/>
    <col min="18" max="18" width="12.33203125" customWidth="1"/>
    <col min="19" max="19" width="12.88671875" customWidth="1"/>
    <col min="20" max="20" width="11.6640625" customWidth="1"/>
    <col min="21" max="21" width="13.33203125" customWidth="1"/>
    <col min="22" max="22" width="16.88671875" customWidth="1"/>
    <col min="23" max="23" width="13.109375" customWidth="1"/>
    <col min="24" max="24" width="19.6640625" customWidth="1"/>
    <col min="25" max="25" width="17.33203125" customWidth="1"/>
  </cols>
  <sheetData>
    <row r="1" spans="1:26" ht="18" x14ac:dyDescent="0.35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18.75" customHeight="1" x14ac:dyDescent="0.35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66" customHeight="1" x14ac:dyDescent="0.35">
      <c r="A3" s="89" t="s">
        <v>117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6" ht="18" x14ac:dyDescent="0.35">
      <c r="A4" s="91" t="s">
        <v>134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92.25" customHeight="1" x14ac:dyDescent="0.3">
      <c r="A5" s="90" t="s">
        <v>120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6" ht="35.25" customHeight="1" x14ac:dyDescent="0.3">
      <c r="A6" s="68" t="s">
        <v>3</v>
      </c>
      <c r="B6" s="68" t="s">
        <v>8</v>
      </c>
      <c r="C6" s="69" t="s">
        <v>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  <c r="X6" s="68" t="s">
        <v>0</v>
      </c>
      <c r="Y6" s="68" t="s">
        <v>138</v>
      </c>
      <c r="Z6" s="3"/>
    </row>
    <row r="7" spans="1:26" ht="19.5" customHeight="1" x14ac:dyDescent="0.3">
      <c r="A7" s="68"/>
      <c r="B7" s="68"/>
      <c r="C7" s="68" t="s">
        <v>22</v>
      </c>
      <c r="D7" s="68"/>
      <c r="E7" s="68"/>
      <c r="F7" s="68"/>
      <c r="G7" s="68"/>
      <c r="H7" s="68"/>
      <c r="I7" s="68"/>
      <c r="J7" s="68"/>
      <c r="K7" s="68"/>
      <c r="L7" s="68" t="s">
        <v>19</v>
      </c>
      <c r="M7" s="68"/>
      <c r="N7" s="75" t="s">
        <v>13</v>
      </c>
      <c r="O7" s="76"/>
      <c r="P7" s="76"/>
      <c r="Q7" s="77"/>
      <c r="R7" s="75" t="s">
        <v>4</v>
      </c>
      <c r="S7" s="76"/>
      <c r="T7" s="77"/>
      <c r="U7" s="75" t="s">
        <v>2</v>
      </c>
      <c r="V7" s="76"/>
      <c r="W7" s="77"/>
      <c r="X7" s="68"/>
      <c r="Y7" s="68"/>
      <c r="Z7" s="3"/>
    </row>
    <row r="8" spans="1:26" ht="59.25" customHeigh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78"/>
      <c r="O8" s="79"/>
      <c r="P8" s="79"/>
      <c r="Q8" s="80"/>
      <c r="R8" s="78"/>
      <c r="S8" s="79"/>
      <c r="T8" s="80"/>
      <c r="U8" s="78"/>
      <c r="V8" s="79"/>
      <c r="W8" s="80"/>
      <c r="X8" s="68"/>
      <c r="Y8" s="68"/>
      <c r="Z8" s="3"/>
    </row>
    <row r="9" spans="1:26" ht="240.75" customHeight="1" x14ac:dyDescent="0.3">
      <c r="A9" s="68"/>
      <c r="B9" s="68"/>
      <c r="C9" s="73" t="s">
        <v>93</v>
      </c>
      <c r="D9" s="73"/>
      <c r="E9" s="73"/>
      <c r="F9" s="73" t="s">
        <v>20</v>
      </c>
      <c r="G9" s="73"/>
      <c r="H9" s="73"/>
      <c r="I9" s="73" t="s">
        <v>21</v>
      </c>
      <c r="J9" s="73"/>
      <c r="K9" s="73"/>
      <c r="L9" s="68"/>
      <c r="M9" s="68"/>
      <c r="N9" s="78"/>
      <c r="O9" s="79"/>
      <c r="P9" s="79"/>
      <c r="Q9" s="80"/>
      <c r="R9" s="78"/>
      <c r="S9" s="79"/>
      <c r="T9" s="80"/>
      <c r="U9" s="78"/>
      <c r="V9" s="79"/>
      <c r="W9" s="80"/>
      <c r="X9" s="68"/>
      <c r="Y9" s="68"/>
      <c r="Z9" s="84"/>
    </row>
    <row r="10" spans="1:26" ht="32.25" customHeight="1" x14ac:dyDescent="0.3">
      <c r="A10" s="68"/>
      <c r="B10" s="68"/>
      <c r="C10" s="69" t="s">
        <v>104</v>
      </c>
      <c r="D10" s="70"/>
      <c r="E10" s="71"/>
      <c r="F10" s="85" t="s">
        <v>104</v>
      </c>
      <c r="G10" s="85"/>
      <c r="H10" s="85"/>
      <c r="I10" s="85" t="s">
        <v>104</v>
      </c>
      <c r="J10" s="85"/>
      <c r="K10" s="85"/>
      <c r="L10" s="68" t="s">
        <v>7</v>
      </c>
      <c r="M10" s="68" t="s">
        <v>5</v>
      </c>
      <c r="N10" s="68" t="s">
        <v>24</v>
      </c>
      <c r="O10" s="74" t="s">
        <v>14</v>
      </c>
      <c r="P10" s="68" t="s">
        <v>1</v>
      </c>
      <c r="Q10" s="68" t="s">
        <v>5</v>
      </c>
      <c r="R10" s="68" t="s">
        <v>105</v>
      </c>
      <c r="S10" s="68" t="s">
        <v>106</v>
      </c>
      <c r="T10" s="68" t="s">
        <v>5</v>
      </c>
      <c r="U10" s="68" t="s">
        <v>107</v>
      </c>
      <c r="V10" s="68" t="s">
        <v>108</v>
      </c>
      <c r="W10" s="68" t="s">
        <v>5</v>
      </c>
      <c r="X10" s="68"/>
      <c r="Y10" s="68"/>
      <c r="Z10" s="84"/>
    </row>
    <row r="11" spans="1:26" ht="27.75" customHeight="1" x14ac:dyDescent="0.3">
      <c r="A11" s="68"/>
      <c r="B11" s="68"/>
      <c r="C11" s="68" t="s">
        <v>11</v>
      </c>
      <c r="D11" s="68" t="s">
        <v>12</v>
      </c>
      <c r="E11" s="68" t="s">
        <v>1</v>
      </c>
      <c r="F11" s="68" t="s">
        <v>11</v>
      </c>
      <c r="G11" s="68" t="s">
        <v>12</v>
      </c>
      <c r="H11" s="68" t="s">
        <v>1</v>
      </c>
      <c r="I11" s="68" t="s">
        <v>11</v>
      </c>
      <c r="J11" s="68" t="s">
        <v>12</v>
      </c>
      <c r="K11" s="68" t="s">
        <v>1</v>
      </c>
      <c r="L11" s="68"/>
      <c r="M11" s="68"/>
      <c r="N11" s="68"/>
      <c r="O11" s="74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3"/>
    </row>
    <row r="12" spans="1:26" ht="39" customHeight="1" x14ac:dyDescent="0.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74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3"/>
    </row>
    <row r="13" spans="1:26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6" s="46" customFormat="1" ht="24" customHeight="1" x14ac:dyDescent="0.3">
      <c r="A14" s="42" t="s">
        <v>6</v>
      </c>
      <c r="B14" s="43" t="s">
        <v>25</v>
      </c>
      <c r="C14" s="42">
        <v>100</v>
      </c>
      <c r="D14" s="42">
        <v>100</v>
      </c>
      <c r="E14" s="42">
        <f>D14/C14*100</f>
        <v>100</v>
      </c>
      <c r="F14" s="42" t="s">
        <v>98</v>
      </c>
      <c r="G14" s="42" t="s">
        <v>98</v>
      </c>
      <c r="H14" s="42" t="s">
        <v>98</v>
      </c>
      <c r="I14" s="42" t="s">
        <v>98</v>
      </c>
      <c r="J14" s="42" t="s">
        <v>98</v>
      </c>
      <c r="K14" s="42" t="s">
        <v>98</v>
      </c>
      <c r="L14" s="42" t="s">
        <v>98</v>
      </c>
      <c r="M14" s="42">
        <v>1</v>
      </c>
      <c r="N14" s="47">
        <v>21134.69</v>
      </c>
      <c r="O14" s="47">
        <v>21114.03</v>
      </c>
      <c r="P14" s="45">
        <f>O14/N14*100</f>
        <v>99.902246023007663</v>
      </c>
      <c r="Q14" s="42">
        <v>1</v>
      </c>
      <c r="R14" s="42">
        <v>1</v>
      </c>
      <c r="S14" s="42" t="s">
        <v>98</v>
      </c>
      <c r="T14" s="42">
        <v>1</v>
      </c>
      <c r="U14" s="42">
        <v>1</v>
      </c>
      <c r="V14" s="42" t="s">
        <v>98</v>
      </c>
      <c r="W14" s="42">
        <v>1</v>
      </c>
      <c r="X14" s="42">
        <v>4</v>
      </c>
      <c r="Y14" s="42" t="s">
        <v>99</v>
      </c>
    </row>
    <row r="15" spans="1:26" s="46" customFormat="1" ht="15.6" x14ac:dyDescent="0.3">
      <c r="A15" s="42" t="s">
        <v>20</v>
      </c>
      <c r="B15" s="43" t="s">
        <v>26</v>
      </c>
      <c r="C15" s="42">
        <v>100</v>
      </c>
      <c r="D15" s="42">
        <v>100</v>
      </c>
      <c r="E15" s="42">
        <f t="shared" ref="E15:E45" si="0">D15/C15*100</f>
        <v>100</v>
      </c>
      <c r="F15" s="42" t="s">
        <v>98</v>
      </c>
      <c r="G15" s="42" t="s">
        <v>98</v>
      </c>
      <c r="H15" s="42" t="s">
        <v>98</v>
      </c>
      <c r="I15" s="42" t="s">
        <v>98</v>
      </c>
      <c r="J15" s="42" t="s">
        <v>98</v>
      </c>
      <c r="K15" s="42" t="s">
        <v>98</v>
      </c>
      <c r="L15" s="42" t="s">
        <v>98</v>
      </c>
      <c r="M15" s="42">
        <v>1</v>
      </c>
      <c r="N15" s="47">
        <v>14231.45</v>
      </c>
      <c r="O15" s="47">
        <v>14112.86</v>
      </c>
      <c r="P15" s="45">
        <f t="shared" ref="P15:P45" si="1">O15/N15*100</f>
        <v>99.166704727908964</v>
      </c>
      <c r="Q15" s="42">
        <v>1</v>
      </c>
      <c r="R15" s="42">
        <v>1</v>
      </c>
      <c r="S15" s="42" t="s">
        <v>98</v>
      </c>
      <c r="T15" s="42">
        <v>1</v>
      </c>
      <c r="U15" s="42">
        <v>1</v>
      </c>
      <c r="V15" s="42" t="s">
        <v>98</v>
      </c>
      <c r="W15" s="42">
        <v>1</v>
      </c>
      <c r="X15" s="42">
        <v>4</v>
      </c>
      <c r="Y15" s="42" t="s">
        <v>99</v>
      </c>
    </row>
    <row r="16" spans="1:26" s="52" customFormat="1" ht="15.6" x14ac:dyDescent="0.3">
      <c r="A16" s="42" t="s">
        <v>21</v>
      </c>
      <c r="B16" s="43" t="s">
        <v>27</v>
      </c>
      <c r="C16" s="42">
        <v>100</v>
      </c>
      <c r="D16" s="42">
        <v>100</v>
      </c>
      <c r="E16" s="42">
        <f t="shared" si="0"/>
        <v>100</v>
      </c>
      <c r="F16" s="42" t="s">
        <v>98</v>
      </c>
      <c r="G16" s="42" t="s">
        <v>98</v>
      </c>
      <c r="H16" s="42" t="s">
        <v>98</v>
      </c>
      <c r="I16" s="42" t="s">
        <v>98</v>
      </c>
      <c r="J16" s="42" t="s">
        <v>98</v>
      </c>
      <c r="K16" s="42" t="s">
        <v>98</v>
      </c>
      <c r="L16" s="42" t="s">
        <v>98</v>
      </c>
      <c r="M16" s="42">
        <v>1</v>
      </c>
      <c r="N16" s="47">
        <v>17265.2</v>
      </c>
      <c r="O16" s="47">
        <v>17264.28</v>
      </c>
      <c r="P16" s="45">
        <f t="shared" si="1"/>
        <v>99.994671362046176</v>
      </c>
      <c r="Q16" s="42">
        <v>1</v>
      </c>
      <c r="R16" s="42">
        <v>1</v>
      </c>
      <c r="S16" s="42" t="s">
        <v>98</v>
      </c>
      <c r="T16" s="42">
        <v>1</v>
      </c>
      <c r="U16" s="42">
        <v>1</v>
      </c>
      <c r="V16" s="42" t="s">
        <v>98</v>
      </c>
      <c r="W16" s="42">
        <v>1</v>
      </c>
      <c r="X16" s="42">
        <v>4</v>
      </c>
      <c r="Y16" s="42" t="s">
        <v>99</v>
      </c>
    </row>
    <row r="17" spans="1:25" s="52" customFormat="1" ht="15.6" x14ac:dyDescent="0.3">
      <c r="A17" s="42" t="s">
        <v>28</v>
      </c>
      <c r="B17" s="43" t="s">
        <v>29</v>
      </c>
      <c r="C17" s="42">
        <v>100</v>
      </c>
      <c r="D17" s="42">
        <v>100</v>
      </c>
      <c r="E17" s="42">
        <f t="shared" si="0"/>
        <v>100</v>
      </c>
      <c r="F17" s="42" t="s">
        <v>98</v>
      </c>
      <c r="G17" s="42" t="s">
        <v>98</v>
      </c>
      <c r="H17" s="42" t="s">
        <v>98</v>
      </c>
      <c r="I17" s="42" t="s">
        <v>98</v>
      </c>
      <c r="J17" s="42" t="s">
        <v>98</v>
      </c>
      <c r="K17" s="42" t="s">
        <v>98</v>
      </c>
      <c r="L17" s="42" t="s">
        <v>98</v>
      </c>
      <c r="M17" s="42">
        <v>1</v>
      </c>
      <c r="N17" s="47">
        <v>15123.55</v>
      </c>
      <c r="O17" s="47">
        <v>14996.87</v>
      </c>
      <c r="P17" s="45">
        <f t="shared" si="1"/>
        <v>99.162365978887252</v>
      </c>
      <c r="Q17" s="42">
        <v>1</v>
      </c>
      <c r="R17" s="42">
        <v>1</v>
      </c>
      <c r="S17" s="42" t="s">
        <v>98</v>
      </c>
      <c r="T17" s="42">
        <v>1</v>
      </c>
      <c r="U17" s="42">
        <v>1</v>
      </c>
      <c r="V17" s="42" t="s">
        <v>98</v>
      </c>
      <c r="W17" s="42">
        <v>1</v>
      </c>
      <c r="X17" s="42">
        <v>4</v>
      </c>
      <c r="Y17" s="42" t="s">
        <v>99</v>
      </c>
    </row>
    <row r="18" spans="1:25" s="52" customFormat="1" ht="15.6" x14ac:dyDescent="0.3">
      <c r="A18" s="42" t="s">
        <v>30</v>
      </c>
      <c r="B18" s="43" t="s">
        <v>31</v>
      </c>
      <c r="C18" s="42">
        <v>100</v>
      </c>
      <c r="D18" s="42">
        <v>100</v>
      </c>
      <c r="E18" s="42">
        <f t="shared" si="0"/>
        <v>100</v>
      </c>
      <c r="F18" s="42" t="s">
        <v>98</v>
      </c>
      <c r="G18" s="42" t="s">
        <v>98</v>
      </c>
      <c r="H18" s="42" t="s">
        <v>98</v>
      </c>
      <c r="I18" s="42" t="s">
        <v>98</v>
      </c>
      <c r="J18" s="42" t="s">
        <v>98</v>
      </c>
      <c r="K18" s="42" t="s">
        <v>98</v>
      </c>
      <c r="L18" s="42" t="s">
        <v>98</v>
      </c>
      <c r="M18" s="42">
        <v>1</v>
      </c>
      <c r="N18" s="47">
        <v>18934.79</v>
      </c>
      <c r="O18" s="47">
        <v>18933.740000000002</v>
      </c>
      <c r="P18" s="45">
        <f t="shared" si="1"/>
        <v>99.994454651992442</v>
      </c>
      <c r="Q18" s="42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25" s="52" customFormat="1" ht="15.6" x14ac:dyDescent="0.3">
      <c r="A19" s="42" t="s">
        <v>32</v>
      </c>
      <c r="B19" s="43" t="s">
        <v>33</v>
      </c>
      <c r="C19" s="42">
        <v>100</v>
      </c>
      <c r="D19" s="42">
        <v>100</v>
      </c>
      <c r="E19" s="42">
        <f t="shared" si="0"/>
        <v>100</v>
      </c>
      <c r="F19" s="42" t="s">
        <v>98</v>
      </c>
      <c r="G19" s="42" t="s">
        <v>98</v>
      </c>
      <c r="H19" s="42" t="s">
        <v>98</v>
      </c>
      <c r="I19" s="42" t="s">
        <v>98</v>
      </c>
      <c r="J19" s="42" t="s">
        <v>98</v>
      </c>
      <c r="K19" s="42" t="s">
        <v>98</v>
      </c>
      <c r="L19" s="42" t="s">
        <v>98</v>
      </c>
      <c r="M19" s="42">
        <v>1</v>
      </c>
      <c r="N19" s="47">
        <v>19278</v>
      </c>
      <c r="O19" s="47">
        <v>18279.599999999999</v>
      </c>
      <c r="P19" s="45">
        <f t="shared" si="1"/>
        <v>94.821039526921865</v>
      </c>
      <c r="Q19" s="42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2" t="s">
        <v>99</v>
      </c>
    </row>
    <row r="20" spans="1:25" s="46" customFormat="1" ht="15.6" x14ac:dyDescent="0.3">
      <c r="A20" s="42" t="s">
        <v>34</v>
      </c>
      <c r="B20" s="43" t="s">
        <v>35</v>
      </c>
      <c r="C20" s="42">
        <v>100</v>
      </c>
      <c r="D20" s="42">
        <v>91.5</v>
      </c>
      <c r="E20" s="42">
        <f t="shared" si="0"/>
        <v>91.5</v>
      </c>
      <c r="F20" s="42" t="s">
        <v>98</v>
      </c>
      <c r="G20" s="42" t="s">
        <v>98</v>
      </c>
      <c r="H20" s="42" t="s">
        <v>98</v>
      </c>
      <c r="I20" s="42" t="s">
        <v>98</v>
      </c>
      <c r="J20" s="42" t="s">
        <v>98</v>
      </c>
      <c r="K20" s="42" t="s">
        <v>98</v>
      </c>
      <c r="L20" s="42" t="s">
        <v>98</v>
      </c>
      <c r="M20" s="42">
        <v>1</v>
      </c>
      <c r="N20" s="50">
        <v>29496.9</v>
      </c>
      <c r="O20" s="50">
        <v>29391.9</v>
      </c>
      <c r="P20" s="45">
        <f t="shared" si="1"/>
        <v>99.644030389634167</v>
      </c>
      <c r="Q20" s="42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2" t="s">
        <v>99</v>
      </c>
    </row>
    <row r="21" spans="1:25" s="46" customFormat="1" ht="30.75" customHeight="1" x14ac:dyDescent="0.3">
      <c r="A21" s="42" t="s">
        <v>36</v>
      </c>
      <c r="B21" s="43" t="s">
        <v>37</v>
      </c>
      <c r="C21" s="42">
        <v>100</v>
      </c>
      <c r="D21" s="42">
        <v>100</v>
      </c>
      <c r="E21" s="42">
        <f t="shared" si="0"/>
        <v>100</v>
      </c>
      <c r="F21" s="42" t="s">
        <v>98</v>
      </c>
      <c r="G21" s="42" t="s">
        <v>98</v>
      </c>
      <c r="H21" s="42" t="s">
        <v>98</v>
      </c>
      <c r="I21" s="42" t="s">
        <v>98</v>
      </c>
      <c r="J21" s="42" t="s">
        <v>98</v>
      </c>
      <c r="K21" s="42" t="s">
        <v>98</v>
      </c>
      <c r="L21" s="42" t="s">
        <v>98</v>
      </c>
      <c r="M21" s="42">
        <v>1</v>
      </c>
      <c r="N21" s="47">
        <v>17988.39</v>
      </c>
      <c r="O21" s="47">
        <v>17988.39</v>
      </c>
      <c r="P21" s="45">
        <f t="shared" si="1"/>
        <v>100</v>
      </c>
      <c r="Q21" s="42">
        <v>1</v>
      </c>
      <c r="R21" s="42">
        <v>1</v>
      </c>
      <c r="S21" s="42" t="s">
        <v>98</v>
      </c>
      <c r="T21" s="42">
        <v>1</v>
      </c>
      <c r="U21" s="42">
        <v>1</v>
      </c>
      <c r="V21" s="42" t="s">
        <v>98</v>
      </c>
      <c r="W21" s="42">
        <v>1</v>
      </c>
      <c r="X21" s="42">
        <v>4</v>
      </c>
      <c r="Y21" s="42" t="s">
        <v>99</v>
      </c>
    </row>
    <row r="22" spans="1:25" s="46" customFormat="1" ht="24.75" customHeight="1" x14ac:dyDescent="0.3">
      <c r="A22" s="42" t="s">
        <v>38</v>
      </c>
      <c r="B22" s="43" t="s">
        <v>39</v>
      </c>
      <c r="C22" s="42">
        <v>100</v>
      </c>
      <c r="D22" s="42">
        <v>100</v>
      </c>
      <c r="E22" s="42">
        <f t="shared" si="0"/>
        <v>100</v>
      </c>
      <c r="F22" s="42" t="s">
        <v>98</v>
      </c>
      <c r="G22" s="42" t="s">
        <v>98</v>
      </c>
      <c r="H22" s="42" t="s">
        <v>98</v>
      </c>
      <c r="I22" s="42" t="s">
        <v>98</v>
      </c>
      <c r="J22" s="42" t="s">
        <v>98</v>
      </c>
      <c r="K22" s="42" t="s">
        <v>98</v>
      </c>
      <c r="L22" s="42" t="s">
        <v>98</v>
      </c>
      <c r="M22" s="42">
        <v>1</v>
      </c>
      <c r="N22" s="47">
        <v>17508.599999999999</v>
      </c>
      <c r="O22" s="47">
        <v>17508.599999999999</v>
      </c>
      <c r="P22" s="45">
        <f t="shared" si="1"/>
        <v>100</v>
      </c>
      <c r="Q22" s="42">
        <v>1</v>
      </c>
      <c r="R22" s="42">
        <v>1</v>
      </c>
      <c r="S22" s="42" t="s">
        <v>98</v>
      </c>
      <c r="T22" s="42">
        <v>1</v>
      </c>
      <c r="U22" s="42">
        <v>1</v>
      </c>
      <c r="V22" s="42" t="s">
        <v>98</v>
      </c>
      <c r="W22" s="42">
        <v>1</v>
      </c>
      <c r="X22" s="42">
        <v>4</v>
      </c>
      <c r="Y22" s="42" t="s">
        <v>99</v>
      </c>
    </row>
    <row r="23" spans="1:25" s="46" customFormat="1" ht="15.6" x14ac:dyDescent="0.3">
      <c r="A23" s="42" t="s">
        <v>40</v>
      </c>
      <c r="B23" s="43" t="s">
        <v>41</v>
      </c>
      <c r="C23" s="42">
        <v>100</v>
      </c>
      <c r="D23" s="42">
        <v>100</v>
      </c>
      <c r="E23" s="42">
        <f t="shared" si="0"/>
        <v>100</v>
      </c>
      <c r="F23" s="42" t="s">
        <v>98</v>
      </c>
      <c r="G23" s="42" t="s">
        <v>98</v>
      </c>
      <c r="H23" s="42" t="s">
        <v>98</v>
      </c>
      <c r="I23" s="42" t="s">
        <v>98</v>
      </c>
      <c r="J23" s="42" t="s">
        <v>98</v>
      </c>
      <c r="K23" s="42" t="s">
        <v>98</v>
      </c>
      <c r="L23" s="42" t="s">
        <v>98</v>
      </c>
      <c r="M23" s="42">
        <v>1</v>
      </c>
      <c r="N23" s="47">
        <v>17854.84</v>
      </c>
      <c r="O23" s="47">
        <v>17854.84</v>
      </c>
      <c r="P23" s="45">
        <f t="shared" si="1"/>
        <v>100</v>
      </c>
      <c r="Q23" s="42">
        <v>1</v>
      </c>
      <c r="R23" s="42">
        <v>1</v>
      </c>
      <c r="S23" s="42" t="s">
        <v>98</v>
      </c>
      <c r="T23" s="42">
        <v>1</v>
      </c>
      <c r="U23" s="42">
        <v>1</v>
      </c>
      <c r="V23" s="42" t="s">
        <v>98</v>
      </c>
      <c r="W23" s="42">
        <v>1</v>
      </c>
      <c r="X23" s="42">
        <v>4</v>
      </c>
      <c r="Y23" s="42" t="s">
        <v>99</v>
      </c>
    </row>
    <row r="24" spans="1:25" s="46" customFormat="1" ht="30" customHeight="1" x14ac:dyDescent="0.3">
      <c r="A24" s="42" t="s">
        <v>42</v>
      </c>
      <c r="B24" s="43" t="s">
        <v>43</v>
      </c>
      <c r="C24" s="42">
        <v>100</v>
      </c>
      <c r="D24" s="42">
        <v>100</v>
      </c>
      <c r="E24" s="42">
        <f t="shared" si="0"/>
        <v>100</v>
      </c>
      <c r="F24" s="42" t="s">
        <v>98</v>
      </c>
      <c r="G24" s="42" t="s">
        <v>98</v>
      </c>
      <c r="H24" s="42" t="s">
        <v>98</v>
      </c>
      <c r="I24" s="42" t="s">
        <v>98</v>
      </c>
      <c r="J24" s="42" t="s">
        <v>98</v>
      </c>
      <c r="K24" s="42" t="s">
        <v>98</v>
      </c>
      <c r="L24" s="42" t="s">
        <v>98</v>
      </c>
      <c r="M24" s="42">
        <v>1</v>
      </c>
      <c r="N24" s="47">
        <v>14610.68</v>
      </c>
      <c r="O24" s="47">
        <v>14610.68</v>
      </c>
      <c r="P24" s="45">
        <f t="shared" si="1"/>
        <v>100</v>
      </c>
      <c r="Q24" s="42">
        <v>1</v>
      </c>
      <c r="R24" s="42">
        <v>1</v>
      </c>
      <c r="S24" s="42" t="s">
        <v>98</v>
      </c>
      <c r="T24" s="42">
        <v>1</v>
      </c>
      <c r="U24" s="42">
        <v>1</v>
      </c>
      <c r="V24" s="42" t="s">
        <v>98</v>
      </c>
      <c r="W24" s="42">
        <v>1</v>
      </c>
      <c r="X24" s="42">
        <v>4</v>
      </c>
      <c r="Y24" s="49" t="s">
        <v>102</v>
      </c>
    </row>
    <row r="25" spans="1:25" s="46" customFormat="1" ht="21" customHeight="1" x14ac:dyDescent="0.3">
      <c r="A25" s="42" t="s">
        <v>44</v>
      </c>
      <c r="B25" s="43" t="s">
        <v>45</v>
      </c>
      <c r="C25" s="42">
        <v>100</v>
      </c>
      <c r="D25" s="42">
        <v>100</v>
      </c>
      <c r="E25" s="42">
        <f t="shared" si="0"/>
        <v>100</v>
      </c>
      <c r="F25" s="42" t="s">
        <v>98</v>
      </c>
      <c r="G25" s="42" t="s">
        <v>98</v>
      </c>
      <c r="H25" s="42" t="s">
        <v>98</v>
      </c>
      <c r="I25" s="42" t="s">
        <v>98</v>
      </c>
      <c r="J25" s="42" t="s">
        <v>98</v>
      </c>
      <c r="K25" s="42" t="s">
        <v>98</v>
      </c>
      <c r="L25" s="42" t="s">
        <v>98</v>
      </c>
      <c r="M25" s="42">
        <v>1</v>
      </c>
      <c r="N25" s="47">
        <v>26409.54</v>
      </c>
      <c r="O25" s="47">
        <v>26409.54</v>
      </c>
      <c r="P25" s="45">
        <f t="shared" si="1"/>
        <v>100</v>
      </c>
      <c r="Q25" s="42">
        <v>1</v>
      </c>
      <c r="R25" s="42">
        <v>1</v>
      </c>
      <c r="S25" s="42" t="s">
        <v>98</v>
      </c>
      <c r="T25" s="42">
        <v>1</v>
      </c>
      <c r="U25" s="42">
        <v>1</v>
      </c>
      <c r="V25" s="42" t="s">
        <v>98</v>
      </c>
      <c r="W25" s="42">
        <v>1</v>
      </c>
      <c r="X25" s="42">
        <v>4</v>
      </c>
      <c r="Y25" s="42" t="s">
        <v>99</v>
      </c>
    </row>
    <row r="26" spans="1:25" s="46" customFormat="1" ht="15.75" customHeight="1" x14ac:dyDescent="0.3">
      <c r="A26" s="42" t="s">
        <v>46</v>
      </c>
      <c r="B26" s="43" t="s">
        <v>47</v>
      </c>
      <c r="C26" s="42">
        <v>100</v>
      </c>
      <c r="D26" s="42">
        <v>100</v>
      </c>
      <c r="E26" s="42">
        <f t="shared" si="0"/>
        <v>100</v>
      </c>
      <c r="F26" s="42" t="s">
        <v>98</v>
      </c>
      <c r="G26" s="42" t="s">
        <v>98</v>
      </c>
      <c r="H26" s="42" t="s">
        <v>98</v>
      </c>
      <c r="I26" s="42" t="s">
        <v>98</v>
      </c>
      <c r="J26" s="42" t="s">
        <v>98</v>
      </c>
      <c r="K26" s="42" t="s">
        <v>98</v>
      </c>
      <c r="L26" s="42" t="s">
        <v>98</v>
      </c>
      <c r="M26" s="42">
        <v>1</v>
      </c>
      <c r="N26" s="47">
        <v>8269.11</v>
      </c>
      <c r="O26" s="47">
        <v>8108.32</v>
      </c>
      <c r="P26" s="45">
        <f t="shared" si="1"/>
        <v>98.055534392455769</v>
      </c>
      <c r="Q26" s="42">
        <v>1</v>
      </c>
      <c r="R26" s="42">
        <v>1</v>
      </c>
      <c r="S26" s="42" t="s">
        <v>98</v>
      </c>
      <c r="T26" s="42">
        <v>1</v>
      </c>
      <c r="U26" s="42">
        <v>1</v>
      </c>
      <c r="V26" s="42" t="s">
        <v>98</v>
      </c>
      <c r="W26" s="42">
        <v>0</v>
      </c>
      <c r="X26" s="42">
        <v>4</v>
      </c>
      <c r="Y26" s="49" t="s">
        <v>102</v>
      </c>
    </row>
    <row r="27" spans="1:25" s="46" customFormat="1" ht="22.5" customHeight="1" x14ac:dyDescent="0.3">
      <c r="A27" s="42" t="s">
        <v>48</v>
      </c>
      <c r="B27" s="43" t="s">
        <v>49</v>
      </c>
      <c r="C27" s="42">
        <v>100</v>
      </c>
      <c r="D27" s="42">
        <v>100</v>
      </c>
      <c r="E27" s="42">
        <f t="shared" si="0"/>
        <v>100</v>
      </c>
      <c r="F27" s="42" t="s">
        <v>98</v>
      </c>
      <c r="G27" s="42" t="s">
        <v>98</v>
      </c>
      <c r="H27" s="42" t="s">
        <v>98</v>
      </c>
      <c r="I27" s="42" t="s">
        <v>98</v>
      </c>
      <c r="J27" s="42" t="s">
        <v>98</v>
      </c>
      <c r="K27" s="42" t="s">
        <v>98</v>
      </c>
      <c r="L27" s="42" t="s">
        <v>98</v>
      </c>
      <c r="M27" s="42">
        <v>1</v>
      </c>
      <c r="N27" s="47">
        <v>13024.5</v>
      </c>
      <c r="O27" s="47">
        <v>13016.09</v>
      </c>
      <c r="P27" s="45">
        <f t="shared" si="1"/>
        <v>99.935429383085733</v>
      </c>
      <c r="Q27" s="42">
        <v>1</v>
      </c>
      <c r="R27" s="42">
        <v>1</v>
      </c>
      <c r="S27" s="42" t="s">
        <v>98</v>
      </c>
      <c r="T27" s="42">
        <v>1</v>
      </c>
      <c r="U27" s="42">
        <v>1</v>
      </c>
      <c r="V27" s="42" t="s">
        <v>98</v>
      </c>
      <c r="W27" s="42">
        <v>1</v>
      </c>
      <c r="X27" s="42">
        <v>4</v>
      </c>
      <c r="Y27" s="42" t="s">
        <v>99</v>
      </c>
    </row>
    <row r="28" spans="1:25" s="46" customFormat="1" ht="17.25" customHeight="1" x14ac:dyDescent="0.3">
      <c r="A28" s="42" t="s">
        <v>50</v>
      </c>
      <c r="B28" s="43" t="s">
        <v>51</v>
      </c>
      <c r="C28" s="42">
        <v>100</v>
      </c>
      <c r="D28" s="42">
        <v>100</v>
      </c>
      <c r="E28" s="42">
        <f t="shared" si="0"/>
        <v>100</v>
      </c>
      <c r="F28" s="42" t="s">
        <v>98</v>
      </c>
      <c r="G28" s="42" t="s">
        <v>98</v>
      </c>
      <c r="H28" s="42" t="s">
        <v>98</v>
      </c>
      <c r="I28" s="42" t="s">
        <v>98</v>
      </c>
      <c r="J28" s="42" t="s">
        <v>98</v>
      </c>
      <c r="K28" s="42" t="s">
        <v>98</v>
      </c>
      <c r="L28" s="42" t="s">
        <v>98</v>
      </c>
      <c r="M28" s="42">
        <v>1</v>
      </c>
      <c r="N28" s="47">
        <v>13436.32</v>
      </c>
      <c r="O28" s="47">
        <v>13436.32</v>
      </c>
      <c r="P28" s="45">
        <f t="shared" si="1"/>
        <v>100</v>
      </c>
      <c r="Q28" s="42">
        <v>1</v>
      </c>
      <c r="R28" s="42">
        <v>1</v>
      </c>
      <c r="S28" s="42" t="s">
        <v>98</v>
      </c>
      <c r="T28" s="42">
        <v>1</v>
      </c>
      <c r="U28" s="42">
        <v>1</v>
      </c>
      <c r="V28" s="42" t="s">
        <v>98</v>
      </c>
      <c r="W28" s="42">
        <v>1</v>
      </c>
      <c r="X28" s="42">
        <v>4</v>
      </c>
      <c r="Y28" s="42" t="s">
        <v>99</v>
      </c>
    </row>
    <row r="29" spans="1:25" s="46" customFormat="1" ht="15.6" x14ac:dyDescent="0.3">
      <c r="A29" s="42" t="s">
        <v>52</v>
      </c>
      <c r="B29" s="43" t="s">
        <v>53</v>
      </c>
      <c r="C29" s="42">
        <v>100</v>
      </c>
      <c r="D29" s="42">
        <v>100</v>
      </c>
      <c r="E29" s="42">
        <f t="shared" si="0"/>
        <v>100</v>
      </c>
      <c r="F29" s="42" t="s">
        <v>98</v>
      </c>
      <c r="G29" s="42" t="s">
        <v>98</v>
      </c>
      <c r="H29" s="42" t="s">
        <v>98</v>
      </c>
      <c r="I29" s="42" t="s">
        <v>98</v>
      </c>
      <c r="J29" s="42" t="s">
        <v>98</v>
      </c>
      <c r="K29" s="42" t="s">
        <v>98</v>
      </c>
      <c r="L29" s="42" t="s">
        <v>98</v>
      </c>
      <c r="M29" s="42">
        <v>1</v>
      </c>
      <c r="N29" s="50">
        <v>18401.3</v>
      </c>
      <c r="O29" s="50">
        <v>18401.3</v>
      </c>
      <c r="P29" s="45">
        <f t="shared" si="1"/>
        <v>100</v>
      </c>
      <c r="Q29" s="42">
        <v>1</v>
      </c>
      <c r="R29" s="42">
        <v>1</v>
      </c>
      <c r="S29" s="42" t="s">
        <v>98</v>
      </c>
      <c r="T29" s="42">
        <v>1</v>
      </c>
      <c r="U29" s="42">
        <v>1</v>
      </c>
      <c r="V29" s="42" t="s">
        <v>98</v>
      </c>
      <c r="W29" s="42">
        <v>1</v>
      </c>
      <c r="X29" s="42">
        <v>4</v>
      </c>
      <c r="Y29" s="42" t="s">
        <v>99</v>
      </c>
    </row>
    <row r="30" spans="1:25" s="46" customFormat="1" ht="15.6" x14ac:dyDescent="0.3">
      <c r="A30" s="42" t="s">
        <v>54</v>
      </c>
      <c r="B30" s="43" t="s">
        <v>55</v>
      </c>
      <c r="C30" s="42">
        <v>100</v>
      </c>
      <c r="D30" s="42">
        <v>100</v>
      </c>
      <c r="E30" s="42">
        <f t="shared" si="0"/>
        <v>100</v>
      </c>
      <c r="F30" s="42" t="s">
        <v>98</v>
      </c>
      <c r="G30" s="42" t="s">
        <v>98</v>
      </c>
      <c r="H30" s="42" t="s">
        <v>98</v>
      </c>
      <c r="I30" s="42" t="s">
        <v>98</v>
      </c>
      <c r="J30" s="42" t="s">
        <v>98</v>
      </c>
      <c r="K30" s="42" t="s">
        <v>98</v>
      </c>
      <c r="L30" s="42" t="s">
        <v>98</v>
      </c>
      <c r="M30" s="42">
        <v>1</v>
      </c>
      <c r="N30" s="47">
        <v>12262.54</v>
      </c>
      <c r="O30" s="47">
        <v>11103.16</v>
      </c>
      <c r="P30" s="45">
        <f t="shared" si="1"/>
        <v>90.545351941767365</v>
      </c>
      <c r="Q30" s="42">
        <v>1</v>
      </c>
      <c r="R30" s="42">
        <v>1</v>
      </c>
      <c r="S30" s="42" t="s">
        <v>98</v>
      </c>
      <c r="T30" s="42">
        <v>1</v>
      </c>
      <c r="U30" s="42">
        <v>1</v>
      </c>
      <c r="V30" s="42" t="s">
        <v>98</v>
      </c>
      <c r="W30" s="42">
        <v>1</v>
      </c>
      <c r="X30" s="42">
        <v>4</v>
      </c>
      <c r="Y30" s="49" t="s">
        <v>99</v>
      </c>
    </row>
    <row r="31" spans="1:25" s="46" customFormat="1" ht="15.6" x14ac:dyDescent="0.3">
      <c r="A31" s="42" t="s">
        <v>56</v>
      </c>
      <c r="B31" s="43" t="s">
        <v>57</v>
      </c>
      <c r="C31" s="42">
        <v>100</v>
      </c>
      <c r="D31" s="42">
        <v>100</v>
      </c>
      <c r="E31" s="42">
        <f t="shared" si="0"/>
        <v>100</v>
      </c>
      <c r="F31" s="42" t="s">
        <v>98</v>
      </c>
      <c r="G31" s="42" t="s">
        <v>98</v>
      </c>
      <c r="H31" s="42" t="s">
        <v>98</v>
      </c>
      <c r="I31" s="42" t="s">
        <v>98</v>
      </c>
      <c r="J31" s="42" t="s">
        <v>98</v>
      </c>
      <c r="K31" s="42" t="s">
        <v>98</v>
      </c>
      <c r="L31" s="42" t="s">
        <v>98</v>
      </c>
      <c r="M31" s="42">
        <v>1</v>
      </c>
      <c r="N31" s="47">
        <v>21989.87</v>
      </c>
      <c r="O31" s="47">
        <v>21989.87</v>
      </c>
      <c r="P31" s="45">
        <f t="shared" si="1"/>
        <v>100</v>
      </c>
      <c r="Q31" s="42">
        <v>1</v>
      </c>
      <c r="R31" s="42">
        <v>1</v>
      </c>
      <c r="S31" s="42" t="s">
        <v>98</v>
      </c>
      <c r="T31" s="42">
        <v>1</v>
      </c>
      <c r="U31" s="42">
        <v>1</v>
      </c>
      <c r="V31" s="42" t="s">
        <v>98</v>
      </c>
      <c r="W31" s="42">
        <v>1</v>
      </c>
      <c r="X31" s="42">
        <v>4</v>
      </c>
      <c r="Y31" s="49" t="s">
        <v>99</v>
      </c>
    </row>
    <row r="32" spans="1:25" s="46" customFormat="1" ht="15.6" x14ac:dyDescent="0.3">
      <c r="A32" s="42" t="s">
        <v>58</v>
      </c>
      <c r="B32" s="43" t="s">
        <v>59</v>
      </c>
      <c r="C32" s="42" t="s">
        <v>98</v>
      </c>
      <c r="D32" s="42" t="s">
        <v>98</v>
      </c>
      <c r="E32" s="42" t="s">
        <v>98</v>
      </c>
      <c r="F32" s="42" t="s">
        <v>98</v>
      </c>
      <c r="G32" s="42" t="s">
        <v>98</v>
      </c>
      <c r="H32" s="42" t="s">
        <v>98</v>
      </c>
      <c r="I32" s="42" t="s">
        <v>98</v>
      </c>
      <c r="J32" s="42" t="s">
        <v>98</v>
      </c>
      <c r="K32" s="42" t="s">
        <v>98</v>
      </c>
      <c r="L32" s="42" t="s">
        <v>98</v>
      </c>
      <c r="M32" s="42" t="s">
        <v>98</v>
      </c>
      <c r="N32" s="42" t="s">
        <v>98</v>
      </c>
      <c r="O32" s="42" t="s">
        <v>98</v>
      </c>
      <c r="P32" s="45" t="s">
        <v>98</v>
      </c>
      <c r="Q32" s="42" t="s">
        <v>98</v>
      </c>
      <c r="R32" s="42" t="s">
        <v>98</v>
      </c>
      <c r="S32" s="42" t="s">
        <v>98</v>
      </c>
      <c r="T32" s="42" t="s">
        <v>98</v>
      </c>
      <c r="U32" s="42" t="s">
        <v>98</v>
      </c>
      <c r="V32" s="42" t="s">
        <v>98</v>
      </c>
      <c r="W32" s="42" t="s">
        <v>98</v>
      </c>
      <c r="X32" s="42" t="s">
        <v>98</v>
      </c>
      <c r="Y32" s="42" t="s">
        <v>98</v>
      </c>
    </row>
    <row r="33" spans="1:25" s="46" customFormat="1" ht="15.6" x14ac:dyDescent="0.3">
      <c r="A33" s="42" t="s">
        <v>60</v>
      </c>
      <c r="B33" s="43" t="s">
        <v>61</v>
      </c>
      <c r="C33" s="42" t="s">
        <v>98</v>
      </c>
      <c r="D33" s="42" t="s">
        <v>98</v>
      </c>
      <c r="E33" s="42"/>
      <c r="F33" s="42" t="s">
        <v>98</v>
      </c>
      <c r="G33" s="42" t="s">
        <v>98</v>
      </c>
      <c r="H33" s="42" t="s">
        <v>98</v>
      </c>
      <c r="I33" s="42" t="s">
        <v>98</v>
      </c>
      <c r="J33" s="42" t="s">
        <v>98</v>
      </c>
      <c r="K33" s="42" t="s">
        <v>98</v>
      </c>
      <c r="L33" s="42" t="s">
        <v>98</v>
      </c>
      <c r="M33" s="42" t="s">
        <v>98</v>
      </c>
      <c r="N33" s="42" t="s">
        <v>98</v>
      </c>
      <c r="O33" s="42" t="s">
        <v>98</v>
      </c>
      <c r="P33" s="45"/>
      <c r="Q33" s="42" t="s">
        <v>98</v>
      </c>
      <c r="R33" s="42" t="s">
        <v>98</v>
      </c>
      <c r="S33" s="42" t="s">
        <v>98</v>
      </c>
      <c r="T33" s="42" t="s">
        <v>98</v>
      </c>
      <c r="U33" s="42" t="s">
        <v>98</v>
      </c>
      <c r="V33" s="42" t="s">
        <v>98</v>
      </c>
      <c r="W33" s="42" t="s">
        <v>98</v>
      </c>
      <c r="X33" s="42" t="s">
        <v>98</v>
      </c>
      <c r="Y33" s="42" t="s">
        <v>98</v>
      </c>
    </row>
    <row r="34" spans="1:25" s="46" customFormat="1" ht="15.6" x14ac:dyDescent="0.3">
      <c r="A34" s="42" t="s">
        <v>62</v>
      </c>
      <c r="B34" s="43" t="s">
        <v>63</v>
      </c>
      <c r="C34" s="42">
        <v>100</v>
      </c>
      <c r="D34" s="42">
        <v>100</v>
      </c>
      <c r="E34" s="42">
        <f t="shared" si="0"/>
        <v>100</v>
      </c>
      <c r="F34" s="42" t="s">
        <v>98</v>
      </c>
      <c r="G34" s="42" t="s">
        <v>98</v>
      </c>
      <c r="H34" s="42" t="s">
        <v>98</v>
      </c>
      <c r="I34" s="42" t="s">
        <v>98</v>
      </c>
      <c r="J34" s="42" t="s">
        <v>98</v>
      </c>
      <c r="K34" s="42" t="s">
        <v>98</v>
      </c>
      <c r="L34" s="42" t="s">
        <v>98</v>
      </c>
      <c r="M34" s="42">
        <v>1</v>
      </c>
      <c r="N34" s="47">
        <v>24099.38</v>
      </c>
      <c r="O34" s="47">
        <v>24099.38</v>
      </c>
      <c r="P34" s="45">
        <f t="shared" si="1"/>
        <v>100</v>
      </c>
      <c r="Q34" s="42">
        <v>1</v>
      </c>
      <c r="R34" s="42">
        <v>1</v>
      </c>
      <c r="S34" s="42" t="s">
        <v>98</v>
      </c>
      <c r="T34" s="42">
        <v>1</v>
      </c>
      <c r="U34" s="42">
        <v>1</v>
      </c>
      <c r="V34" s="42" t="s">
        <v>98</v>
      </c>
      <c r="W34" s="42">
        <v>1</v>
      </c>
      <c r="X34" s="42">
        <v>4</v>
      </c>
      <c r="Y34" s="42" t="s">
        <v>99</v>
      </c>
    </row>
    <row r="35" spans="1:25" s="46" customFormat="1" ht="15.6" x14ac:dyDescent="0.3">
      <c r="A35" s="42" t="s">
        <v>64</v>
      </c>
      <c r="B35" s="43" t="s">
        <v>65</v>
      </c>
      <c r="C35" s="42">
        <v>100</v>
      </c>
      <c r="D35" s="42">
        <v>100</v>
      </c>
      <c r="E35" s="42">
        <f t="shared" si="0"/>
        <v>100</v>
      </c>
      <c r="F35" s="42" t="s">
        <v>98</v>
      </c>
      <c r="G35" s="42" t="s">
        <v>98</v>
      </c>
      <c r="H35" s="42" t="s">
        <v>98</v>
      </c>
      <c r="I35" s="42" t="s">
        <v>98</v>
      </c>
      <c r="J35" s="42" t="s">
        <v>98</v>
      </c>
      <c r="K35" s="42" t="s">
        <v>98</v>
      </c>
      <c r="L35" s="42" t="s">
        <v>98</v>
      </c>
      <c r="M35" s="42">
        <v>1</v>
      </c>
      <c r="N35" s="47">
        <v>13205.53</v>
      </c>
      <c r="O35" s="47">
        <v>13084.9</v>
      </c>
      <c r="P35" s="45">
        <f t="shared" si="1"/>
        <v>99.086519056789086</v>
      </c>
      <c r="Q35" s="42">
        <v>1</v>
      </c>
      <c r="R35" s="42">
        <v>1</v>
      </c>
      <c r="S35" s="42" t="s">
        <v>98</v>
      </c>
      <c r="T35" s="42">
        <v>1</v>
      </c>
      <c r="U35" s="42">
        <v>1</v>
      </c>
      <c r="V35" s="42" t="s">
        <v>98</v>
      </c>
      <c r="W35" s="42">
        <v>1</v>
      </c>
      <c r="X35" s="42">
        <v>4</v>
      </c>
      <c r="Y35" s="42" t="s">
        <v>99</v>
      </c>
    </row>
    <row r="36" spans="1:25" s="46" customFormat="1" ht="15.6" x14ac:dyDescent="0.3">
      <c r="A36" s="42" t="s">
        <v>66</v>
      </c>
      <c r="B36" s="43" t="s">
        <v>67</v>
      </c>
      <c r="C36" s="42">
        <v>100</v>
      </c>
      <c r="D36" s="42">
        <v>100</v>
      </c>
      <c r="E36" s="42">
        <f t="shared" si="0"/>
        <v>100</v>
      </c>
      <c r="F36" s="42" t="s">
        <v>98</v>
      </c>
      <c r="G36" s="42" t="s">
        <v>98</v>
      </c>
      <c r="H36" s="42" t="s">
        <v>98</v>
      </c>
      <c r="I36" s="42" t="s">
        <v>98</v>
      </c>
      <c r="J36" s="42" t="s">
        <v>98</v>
      </c>
      <c r="K36" s="42" t="s">
        <v>98</v>
      </c>
      <c r="L36" s="42" t="s">
        <v>98</v>
      </c>
      <c r="M36" s="42">
        <v>1</v>
      </c>
      <c r="N36" s="47">
        <v>18220.310000000001</v>
      </c>
      <c r="O36" s="47">
        <v>18220</v>
      </c>
      <c r="P36" s="45">
        <f t="shared" si="1"/>
        <v>99.99829860194474</v>
      </c>
      <c r="Q36" s="42">
        <v>1</v>
      </c>
      <c r="R36" s="42">
        <v>1</v>
      </c>
      <c r="S36" s="42" t="s">
        <v>98</v>
      </c>
      <c r="T36" s="42">
        <v>1</v>
      </c>
      <c r="U36" s="42">
        <v>1</v>
      </c>
      <c r="V36" s="42" t="s">
        <v>98</v>
      </c>
      <c r="W36" s="42">
        <v>1</v>
      </c>
      <c r="X36" s="42">
        <v>4</v>
      </c>
      <c r="Y36" s="42" t="s">
        <v>99</v>
      </c>
    </row>
    <row r="37" spans="1:25" s="46" customFormat="1" ht="15.6" x14ac:dyDescent="0.3">
      <c r="A37" s="42" t="s">
        <v>68</v>
      </c>
      <c r="B37" s="43" t="s">
        <v>69</v>
      </c>
      <c r="C37" s="42" t="s">
        <v>98</v>
      </c>
      <c r="D37" s="42" t="s">
        <v>98</v>
      </c>
      <c r="E37" s="42" t="s">
        <v>98</v>
      </c>
      <c r="F37" s="42" t="s">
        <v>98</v>
      </c>
      <c r="G37" s="42" t="s">
        <v>98</v>
      </c>
      <c r="H37" s="42" t="s">
        <v>98</v>
      </c>
      <c r="I37" s="42" t="s">
        <v>98</v>
      </c>
      <c r="J37" s="42" t="s">
        <v>98</v>
      </c>
      <c r="K37" s="42" t="s">
        <v>98</v>
      </c>
      <c r="L37" s="42" t="s">
        <v>98</v>
      </c>
      <c r="M37" s="42" t="s">
        <v>98</v>
      </c>
      <c r="N37" s="42" t="s">
        <v>98</v>
      </c>
      <c r="O37" s="42" t="s">
        <v>98</v>
      </c>
      <c r="P37" s="45" t="s">
        <v>98</v>
      </c>
      <c r="Q37" s="42" t="s">
        <v>98</v>
      </c>
      <c r="R37" s="42" t="s">
        <v>98</v>
      </c>
      <c r="S37" s="42" t="s">
        <v>98</v>
      </c>
      <c r="T37" s="42" t="s">
        <v>98</v>
      </c>
      <c r="U37" s="42" t="s">
        <v>98</v>
      </c>
      <c r="V37" s="42" t="s">
        <v>98</v>
      </c>
      <c r="W37" s="42" t="s">
        <v>98</v>
      </c>
      <c r="X37" s="42" t="s">
        <v>98</v>
      </c>
      <c r="Y37" s="42" t="s">
        <v>98</v>
      </c>
    </row>
    <row r="38" spans="1:25" s="46" customFormat="1" ht="15.6" x14ac:dyDescent="0.3">
      <c r="A38" s="42" t="s">
        <v>70</v>
      </c>
      <c r="B38" s="43" t="s">
        <v>71</v>
      </c>
      <c r="C38" s="42" t="s">
        <v>98</v>
      </c>
      <c r="D38" s="42" t="s">
        <v>98</v>
      </c>
      <c r="E38" s="42" t="s">
        <v>98</v>
      </c>
      <c r="F38" s="42" t="s">
        <v>98</v>
      </c>
      <c r="G38" s="42" t="s">
        <v>98</v>
      </c>
      <c r="H38" s="42" t="s">
        <v>98</v>
      </c>
      <c r="I38" s="42" t="s">
        <v>98</v>
      </c>
      <c r="J38" s="42" t="s">
        <v>98</v>
      </c>
      <c r="K38" s="42" t="s">
        <v>98</v>
      </c>
      <c r="L38" s="42" t="s">
        <v>98</v>
      </c>
      <c r="M38" s="42" t="s">
        <v>98</v>
      </c>
      <c r="N38" s="42" t="s">
        <v>98</v>
      </c>
      <c r="O38" s="42" t="s">
        <v>98</v>
      </c>
      <c r="P38" s="45" t="s">
        <v>98</v>
      </c>
      <c r="Q38" s="42" t="s">
        <v>98</v>
      </c>
      <c r="R38" s="42" t="s">
        <v>98</v>
      </c>
      <c r="S38" s="42" t="s">
        <v>98</v>
      </c>
      <c r="T38" s="42" t="s">
        <v>98</v>
      </c>
      <c r="U38" s="42" t="s">
        <v>98</v>
      </c>
      <c r="V38" s="42" t="s">
        <v>98</v>
      </c>
      <c r="W38" s="42" t="s">
        <v>98</v>
      </c>
      <c r="X38" s="42" t="s">
        <v>98</v>
      </c>
      <c r="Y38" s="42" t="s">
        <v>98</v>
      </c>
    </row>
    <row r="39" spans="1:25" s="46" customFormat="1" ht="15.6" x14ac:dyDescent="0.3">
      <c r="A39" s="42" t="s">
        <v>72</v>
      </c>
      <c r="B39" s="43" t="s">
        <v>73</v>
      </c>
      <c r="C39" s="42">
        <v>100</v>
      </c>
      <c r="D39" s="42">
        <v>100</v>
      </c>
      <c r="E39" s="42">
        <f t="shared" si="0"/>
        <v>100</v>
      </c>
      <c r="F39" s="42" t="s">
        <v>98</v>
      </c>
      <c r="G39" s="42" t="s">
        <v>98</v>
      </c>
      <c r="H39" s="42" t="s">
        <v>98</v>
      </c>
      <c r="I39" s="42" t="s">
        <v>98</v>
      </c>
      <c r="J39" s="42" t="s">
        <v>98</v>
      </c>
      <c r="K39" s="42" t="s">
        <v>98</v>
      </c>
      <c r="L39" s="42" t="s">
        <v>98</v>
      </c>
      <c r="M39" s="42">
        <v>1</v>
      </c>
      <c r="N39" s="42">
        <v>20231.95</v>
      </c>
      <c r="O39" s="42">
        <v>19186.21</v>
      </c>
      <c r="P39" s="45">
        <f t="shared" si="1"/>
        <v>94.831244640284297</v>
      </c>
      <c r="Q39" s="42">
        <v>1</v>
      </c>
      <c r="R39" s="42">
        <v>1</v>
      </c>
      <c r="S39" s="42" t="s">
        <v>98</v>
      </c>
      <c r="T39" s="42">
        <v>1</v>
      </c>
      <c r="U39" s="42">
        <v>1</v>
      </c>
      <c r="V39" s="42" t="s">
        <v>98</v>
      </c>
      <c r="W39" s="42">
        <v>1</v>
      </c>
      <c r="X39" s="42">
        <v>4</v>
      </c>
      <c r="Y39" s="42" t="s">
        <v>99</v>
      </c>
    </row>
    <row r="40" spans="1:25" s="46" customFormat="1" ht="15.6" x14ac:dyDescent="0.3">
      <c r="A40" s="42" t="s">
        <v>74</v>
      </c>
      <c r="B40" s="43" t="s">
        <v>75</v>
      </c>
      <c r="C40" s="42" t="s">
        <v>98</v>
      </c>
      <c r="D40" s="42" t="s">
        <v>98</v>
      </c>
      <c r="E40" s="42" t="s">
        <v>98</v>
      </c>
      <c r="F40" s="42" t="s">
        <v>98</v>
      </c>
      <c r="G40" s="42" t="s">
        <v>98</v>
      </c>
      <c r="H40" s="42" t="s">
        <v>98</v>
      </c>
      <c r="I40" s="42" t="s">
        <v>98</v>
      </c>
      <c r="J40" s="42" t="s">
        <v>98</v>
      </c>
      <c r="K40" s="42" t="s">
        <v>98</v>
      </c>
      <c r="L40" s="42" t="s">
        <v>98</v>
      </c>
      <c r="M40" s="42" t="s">
        <v>98</v>
      </c>
      <c r="N40" s="42" t="s">
        <v>98</v>
      </c>
      <c r="O40" s="42" t="s">
        <v>98</v>
      </c>
      <c r="P40" s="42" t="s">
        <v>98</v>
      </c>
      <c r="Q40" s="42" t="s">
        <v>98</v>
      </c>
      <c r="R40" s="42" t="s">
        <v>98</v>
      </c>
      <c r="S40" s="42" t="s">
        <v>98</v>
      </c>
      <c r="T40" s="42" t="s">
        <v>98</v>
      </c>
      <c r="U40" s="42" t="s">
        <v>98</v>
      </c>
      <c r="V40" s="42" t="s">
        <v>98</v>
      </c>
      <c r="W40" s="42" t="s">
        <v>98</v>
      </c>
      <c r="X40" s="42" t="s">
        <v>98</v>
      </c>
      <c r="Y40" s="42" t="s">
        <v>98</v>
      </c>
    </row>
    <row r="41" spans="1:25" s="46" customFormat="1" ht="15.6" x14ac:dyDescent="0.3">
      <c r="A41" s="42" t="s">
        <v>76</v>
      </c>
      <c r="B41" s="43" t="s">
        <v>77</v>
      </c>
      <c r="C41" s="42">
        <v>100</v>
      </c>
      <c r="D41" s="42">
        <v>100</v>
      </c>
      <c r="E41" s="42">
        <f t="shared" si="0"/>
        <v>100</v>
      </c>
      <c r="F41" s="42" t="s">
        <v>98</v>
      </c>
      <c r="G41" s="42" t="s">
        <v>98</v>
      </c>
      <c r="H41" s="42" t="s">
        <v>98</v>
      </c>
      <c r="I41" s="42" t="s">
        <v>98</v>
      </c>
      <c r="J41" s="42" t="s">
        <v>98</v>
      </c>
      <c r="K41" s="42" t="s">
        <v>98</v>
      </c>
      <c r="L41" s="42" t="s">
        <v>98</v>
      </c>
      <c r="M41" s="42">
        <v>1</v>
      </c>
      <c r="N41" s="47">
        <v>17789.47</v>
      </c>
      <c r="O41" s="47">
        <v>17670</v>
      </c>
      <c r="P41" s="45">
        <f t="shared" si="1"/>
        <v>99.328422937839065</v>
      </c>
      <c r="Q41" s="42">
        <v>1</v>
      </c>
      <c r="R41" s="42">
        <v>1</v>
      </c>
      <c r="S41" s="42" t="s">
        <v>98</v>
      </c>
      <c r="T41" s="42">
        <v>1</v>
      </c>
      <c r="U41" s="42">
        <v>1</v>
      </c>
      <c r="V41" s="42" t="s">
        <v>98</v>
      </c>
      <c r="W41" s="42">
        <v>1</v>
      </c>
      <c r="X41" s="42">
        <v>4</v>
      </c>
      <c r="Y41" s="42" t="s">
        <v>99</v>
      </c>
    </row>
    <row r="42" spans="1:25" s="46" customFormat="1" ht="15.6" x14ac:dyDescent="0.3">
      <c r="A42" s="42" t="s">
        <v>78</v>
      </c>
      <c r="B42" s="43" t="s">
        <v>79</v>
      </c>
      <c r="C42" s="42">
        <v>100</v>
      </c>
      <c r="D42" s="42">
        <v>100</v>
      </c>
      <c r="E42" s="42">
        <f t="shared" si="0"/>
        <v>100</v>
      </c>
      <c r="F42" s="42" t="s">
        <v>98</v>
      </c>
      <c r="G42" s="42" t="s">
        <v>98</v>
      </c>
      <c r="H42" s="42" t="s">
        <v>98</v>
      </c>
      <c r="I42" s="42" t="s">
        <v>98</v>
      </c>
      <c r="J42" s="42" t="s">
        <v>98</v>
      </c>
      <c r="K42" s="42" t="s">
        <v>98</v>
      </c>
      <c r="L42" s="42" t="s">
        <v>98</v>
      </c>
      <c r="M42" s="42">
        <v>1</v>
      </c>
      <c r="N42" s="47">
        <v>13167.73</v>
      </c>
      <c r="O42" s="47">
        <v>13167.73</v>
      </c>
      <c r="P42" s="45">
        <f t="shared" si="1"/>
        <v>100</v>
      </c>
      <c r="Q42" s="42">
        <v>1</v>
      </c>
      <c r="R42" s="42">
        <v>1</v>
      </c>
      <c r="S42" s="42" t="s">
        <v>98</v>
      </c>
      <c r="T42" s="42">
        <v>1</v>
      </c>
      <c r="U42" s="42">
        <v>1</v>
      </c>
      <c r="V42" s="42" t="s">
        <v>98</v>
      </c>
      <c r="W42" s="42">
        <v>1</v>
      </c>
      <c r="X42" s="42">
        <v>4</v>
      </c>
      <c r="Y42" s="49" t="s">
        <v>99</v>
      </c>
    </row>
    <row r="43" spans="1:25" s="46" customFormat="1" ht="15.6" x14ac:dyDescent="0.3">
      <c r="A43" s="42" t="s">
        <v>80</v>
      </c>
      <c r="B43" s="43" t="s">
        <v>81</v>
      </c>
      <c r="C43" s="42">
        <v>100</v>
      </c>
      <c r="D43" s="42">
        <v>100</v>
      </c>
      <c r="E43" s="42">
        <f t="shared" si="0"/>
        <v>100</v>
      </c>
      <c r="F43" s="42" t="s">
        <v>98</v>
      </c>
      <c r="G43" s="42" t="s">
        <v>98</v>
      </c>
      <c r="H43" s="42" t="s">
        <v>98</v>
      </c>
      <c r="I43" s="42" t="s">
        <v>98</v>
      </c>
      <c r="J43" s="42" t="s">
        <v>98</v>
      </c>
      <c r="K43" s="42" t="s">
        <v>98</v>
      </c>
      <c r="L43" s="42" t="s">
        <v>98</v>
      </c>
      <c r="M43" s="42">
        <v>1</v>
      </c>
      <c r="N43" s="50">
        <v>10955.44</v>
      </c>
      <c r="O43" s="50">
        <v>10955.44</v>
      </c>
      <c r="P43" s="45">
        <f t="shared" si="1"/>
        <v>100</v>
      </c>
      <c r="Q43" s="42">
        <v>1</v>
      </c>
      <c r="R43" s="42">
        <v>1</v>
      </c>
      <c r="S43" s="42" t="s">
        <v>98</v>
      </c>
      <c r="T43" s="42">
        <v>1</v>
      </c>
      <c r="U43" s="42">
        <v>1</v>
      </c>
      <c r="V43" s="42" t="s">
        <v>98</v>
      </c>
      <c r="W43" s="42">
        <v>1</v>
      </c>
      <c r="X43" s="42">
        <v>4</v>
      </c>
      <c r="Y43" s="42" t="s">
        <v>99</v>
      </c>
    </row>
    <row r="44" spans="1:25" s="46" customFormat="1" ht="15.6" x14ac:dyDescent="0.3">
      <c r="A44" s="42" t="s">
        <v>82</v>
      </c>
      <c r="B44" s="43" t="s">
        <v>83</v>
      </c>
      <c r="C44" s="42">
        <v>100</v>
      </c>
      <c r="D44" s="42">
        <v>100</v>
      </c>
      <c r="E44" s="42">
        <f t="shared" si="0"/>
        <v>100</v>
      </c>
      <c r="F44" s="42" t="s">
        <v>98</v>
      </c>
      <c r="G44" s="42" t="s">
        <v>98</v>
      </c>
      <c r="H44" s="42" t="s">
        <v>98</v>
      </c>
      <c r="I44" s="42" t="s">
        <v>98</v>
      </c>
      <c r="J44" s="42" t="s">
        <v>98</v>
      </c>
      <c r="K44" s="42" t="s">
        <v>98</v>
      </c>
      <c r="L44" s="42" t="s">
        <v>98</v>
      </c>
      <c r="M44" s="42">
        <v>1</v>
      </c>
      <c r="N44" s="47">
        <v>1884.24</v>
      </c>
      <c r="O44" s="47">
        <v>1884.24</v>
      </c>
      <c r="P44" s="45">
        <f t="shared" si="1"/>
        <v>100</v>
      </c>
      <c r="Q44" s="42">
        <v>1</v>
      </c>
      <c r="R44" s="42">
        <v>1</v>
      </c>
      <c r="S44" s="42" t="s">
        <v>98</v>
      </c>
      <c r="T44" s="42">
        <v>1</v>
      </c>
      <c r="U44" s="42">
        <v>1</v>
      </c>
      <c r="V44" s="42" t="s">
        <v>98</v>
      </c>
      <c r="W44" s="42">
        <v>1</v>
      </c>
      <c r="X44" s="42">
        <v>4</v>
      </c>
      <c r="Y44" s="42" t="s">
        <v>99</v>
      </c>
    </row>
    <row r="45" spans="1:25" s="46" customFormat="1" ht="15.6" x14ac:dyDescent="0.3">
      <c r="A45" s="42" t="s">
        <v>84</v>
      </c>
      <c r="B45" s="43" t="s">
        <v>85</v>
      </c>
      <c r="C45" s="42">
        <v>100</v>
      </c>
      <c r="D45" s="42">
        <v>94.6</v>
      </c>
      <c r="E45" s="42">
        <f t="shared" si="0"/>
        <v>94.6</v>
      </c>
      <c r="F45" s="42" t="s">
        <v>98</v>
      </c>
      <c r="G45" s="42" t="s">
        <v>98</v>
      </c>
      <c r="H45" s="42" t="s">
        <v>98</v>
      </c>
      <c r="I45" s="42" t="s">
        <v>98</v>
      </c>
      <c r="J45" s="42" t="s">
        <v>98</v>
      </c>
      <c r="K45" s="42" t="s">
        <v>98</v>
      </c>
      <c r="L45" s="42" t="s">
        <v>98</v>
      </c>
      <c r="M45" s="42">
        <v>1</v>
      </c>
      <c r="N45" s="47">
        <v>14273.87</v>
      </c>
      <c r="O45" s="47">
        <v>14273.87</v>
      </c>
      <c r="P45" s="45">
        <f t="shared" si="1"/>
        <v>100</v>
      </c>
      <c r="Q45" s="42">
        <v>1</v>
      </c>
      <c r="R45" s="42">
        <v>1</v>
      </c>
      <c r="S45" s="42" t="s">
        <v>98</v>
      </c>
      <c r="T45" s="42">
        <v>1</v>
      </c>
      <c r="U45" s="42">
        <v>1</v>
      </c>
      <c r="V45" s="42" t="s">
        <v>98</v>
      </c>
      <c r="W45" s="42">
        <v>1</v>
      </c>
      <c r="X45" s="42">
        <v>4</v>
      </c>
      <c r="Y45" s="49" t="s">
        <v>99</v>
      </c>
    </row>
    <row r="46" spans="1:25" s="46" customFormat="1" ht="15.6" x14ac:dyDescent="0.3">
      <c r="A46" s="42" t="s">
        <v>86</v>
      </c>
      <c r="B46" s="43" t="s">
        <v>87</v>
      </c>
      <c r="C46" s="42" t="s">
        <v>98</v>
      </c>
      <c r="D46" s="42" t="s">
        <v>98</v>
      </c>
      <c r="E46" s="42" t="s">
        <v>98</v>
      </c>
      <c r="F46" s="42" t="s">
        <v>98</v>
      </c>
      <c r="G46" s="42" t="s">
        <v>98</v>
      </c>
      <c r="H46" s="42" t="s">
        <v>98</v>
      </c>
      <c r="I46" s="42" t="s">
        <v>98</v>
      </c>
      <c r="J46" s="42" t="s">
        <v>98</v>
      </c>
      <c r="K46" s="42" t="s">
        <v>98</v>
      </c>
      <c r="L46" s="42" t="s">
        <v>98</v>
      </c>
      <c r="M46" s="42" t="s">
        <v>98</v>
      </c>
      <c r="N46" s="42" t="s">
        <v>98</v>
      </c>
      <c r="O46" s="42" t="s">
        <v>98</v>
      </c>
      <c r="P46" s="45" t="s">
        <v>98</v>
      </c>
      <c r="Q46" s="42" t="s">
        <v>98</v>
      </c>
      <c r="R46" s="42" t="s">
        <v>98</v>
      </c>
      <c r="S46" s="42" t="s">
        <v>98</v>
      </c>
      <c r="T46" s="42" t="s">
        <v>98</v>
      </c>
      <c r="U46" s="42" t="s">
        <v>98</v>
      </c>
      <c r="V46" s="42" t="s">
        <v>98</v>
      </c>
      <c r="W46" s="42" t="s">
        <v>98</v>
      </c>
      <c r="X46" s="42" t="s">
        <v>98</v>
      </c>
      <c r="Y46" s="42" t="s">
        <v>98</v>
      </c>
    </row>
    <row r="48" spans="1:25" ht="15.6" x14ac:dyDescent="0.3">
      <c r="B48" s="17" t="s">
        <v>119</v>
      </c>
      <c r="C48" s="17"/>
      <c r="D48" s="15"/>
      <c r="E48" s="15"/>
    </row>
    <row r="49" spans="2:5" ht="15.6" x14ac:dyDescent="0.3">
      <c r="B49" s="15"/>
      <c r="C49" s="15"/>
      <c r="D49" s="15"/>
      <c r="E49" s="15"/>
    </row>
    <row r="50" spans="2:5" ht="15.6" x14ac:dyDescent="0.3">
      <c r="B50" s="17" t="s">
        <v>114</v>
      </c>
      <c r="C50" s="17"/>
      <c r="D50" s="17"/>
      <c r="E50" s="15"/>
    </row>
  </sheetData>
  <mergeCells count="43">
    <mergeCell ref="A4:Y4"/>
    <mergeCell ref="A5:Y5"/>
    <mergeCell ref="A1:Y1"/>
    <mergeCell ref="A2:Y2"/>
    <mergeCell ref="A3:Y3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P10:P12"/>
    <mergeCell ref="Q10:Q12"/>
    <mergeCell ref="R10:R12"/>
    <mergeCell ref="S10:S12"/>
    <mergeCell ref="T10:T12"/>
    <mergeCell ref="J11:J12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K11:K12"/>
    <mergeCell ref="U10:U12"/>
    <mergeCell ref="V10:V12"/>
    <mergeCell ref="C9:E9"/>
    <mergeCell ref="F9:H9"/>
    <mergeCell ref="I9:K9"/>
  </mergeCells>
  <pageMargins left="0.11811023622047245" right="0.11811023622047245" top="0.11811023622047245" bottom="0.11811023622047245" header="0.31496062992125984" footer="0.31496062992125984"/>
  <pageSetup paperSize="9" scale="50" orientation="landscape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A52"/>
  <sheetViews>
    <sheetView topLeftCell="A10" workbookViewId="0">
      <selection activeCell="O22" sqref="O22"/>
    </sheetView>
  </sheetViews>
  <sheetFormatPr defaultRowHeight="14.4" x14ac:dyDescent="0.3"/>
  <cols>
    <col min="1" max="1" width="10.33203125" customWidth="1"/>
    <col min="2" max="2" width="49" customWidth="1"/>
    <col min="3" max="3" width="9.88671875" customWidth="1"/>
    <col min="4" max="4" width="11.44140625" customWidth="1"/>
    <col min="5" max="5" width="12.109375" customWidth="1"/>
    <col min="6" max="6" width="11" hidden="1" customWidth="1"/>
    <col min="7" max="7" width="10.5546875" hidden="1" customWidth="1"/>
    <col min="8" max="8" width="12.33203125" hidden="1" customWidth="1"/>
    <col min="9" max="10" width="13.44140625" hidden="1" customWidth="1"/>
    <col min="11" max="11" width="14.109375" hidden="1" customWidth="1"/>
    <col min="12" max="12" width="13.109375" hidden="1" customWidth="1"/>
    <col min="13" max="13" width="11.44140625" customWidth="1"/>
    <col min="14" max="14" width="13.44140625" customWidth="1"/>
    <col min="15" max="15" width="12.5546875" customWidth="1"/>
    <col min="16" max="16" width="11.5546875" customWidth="1"/>
    <col min="17" max="17" width="10.6640625" customWidth="1"/>
    <col min="18" max="18" width="12.33203125" customWidth="1"/>
    <col min="19" max="19" width="12.88671875" customWidth="1"/>
    <col min="20" max="20" width="11.6640625" customWidth="1"/>
    <col min="21" max="21" width="13.33203125" customWidth="1"/>
    <col min="22" max="22" width="16.88671875" customWidth="1"/>
    <col min="23" max="23" width="13.109375" customWidth="1"/>
    <col min="24" max="24" width="19.6640625" customWidth="1"/>
    <col min="25" max="25" width="17.33203125" customWidth="1"/>
  </cols>
  <sheetData>
    <row r="1" spans="1:26" ht="18" x14ac:dyDescent="0.35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18.75" customHeight="1" x14ac:dyDescent="0.35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66" customHeight="1" x14ac:dyDescent="0.35">
      <c r="A3" s="89" t="s">
        <v>117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6" ht="18" x14ac:dyDescent="0.35">
      <c r="A4" s="91" t="s">
        <v>134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70.5" customHeight="1" x14ac:dyDescent="0.3">
      <c r="A5" s="90" t="s">
        <v>122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6" ht="35.25" customHeight="1" x14ac:dyDescent="0.3">
      <c r="A6" s="68" t="s">
        <v>3</v>
      </c>
      <c r="B6" s="68" t="s">
        <v>8</v>
      </c>
      <c r="C6" s="69" t="s">
        <v>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  <c r="X6" s="68" t="s">
        <v>0</v>
      </c>
      <c r="Y6" s="68" t="s">
        <v>138</v>
      </c>
      <c r="Z6" s="3"/>
    </row>
    <row r="7" spans="1:26" ht="19.5" customHeight="1" x14ac:dyDescent="0.3">
      <c r="A7" s="68"/>
      <c r="B7" s="68"/>
      <c r="C7" s="68" t="s">
        <v>22</v>
      </c>
      <c r="D7" s="68"/>
      <c r="E7" s="68"/>
      <c r="F7" s="68"/>
      <c r="G7" s="68"/>
      <c r="H7" s="68"/>
      <c r="I7" s="68"/>
      <c r="J7" s="68"/>
      <c r="K7" s="68"/>
      <c r="L7" s="68" t="s">
        <v>19</v>
      </c>
      <c r="M7" s="68"/>
      <c r="N7" s="75" t="s">
        <v>13</v>
      </c>
      <c r="O7" s="76"/>
      <c r="P7" s="76"/>
      <c r="Q7" s="77"/>
      <c r="R7" s="75" t="s">
        <v>4</v>
      </c>
      <c r="S7" s="76"/>
      <c r="T7" s="77"/>
      <c r="U7" s="75" t="s">
        <v>2</v>
      </c>
      <c r="V7" s="76"/>
      <c r="W7" s="77"/>
      <c r="X7" s="68"/>
      <c r="Y7" s="68"/>
      <c r="Z7" s="3"/>
    </row>
    <row r="8" spans="1:26" ht="59.25" customHeigh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78"/>
      <c r="O8" s="79"/>
      <c r="P8" s="79"/>
      <c r="Q8" s="80"/>
      <c r="R8" s="78"/>
      <c r="S8" s="79"/>
      <c r="T8" s="80"/>
      <c r="U8" s="78"/>
      <c r="V8" s="79"/>
      <c r="W8" s="80"/>
      <c r="X8" s="68"/>
      <c r="Y8" s="68"/>
      <c r="Z8" s="3"/>
    </row>
    <row r="9" spans="1:26" ht="113.25" customHeight="1" x14ac:dyDescent="0.35">
      <c r="A9" s="68"/>
      <c r="B9" s="68"/>
      <c r="C9" s="101" t="s">
        <v>94</v>
      </c>
      <c r="D9" s="102"/>
      <c r="E9" s="102"/>
      <c r="F9" s="103" t="s">
        <v>20</v>
      </c>
      <c r="G9" s="103"/>
      <c r="H9" s="103"/>
      <c r="I9" s="103" t="s">
        <v>21</v>
      </c>
      <c r="J9" s="103"/>
      <c r="K9" s="103"/>
      <c r="L9" s="68"/>
      <c r="M9" s="68"/>
      <c r="N9" s="78"/>
      <c r="O9" s="79"/>
      <c r="P9" s="79"/>
      <c r="Q9" s="80"/>
      <c r="R9" s="78"/>
      <c r="S9" s="79"/>
      <c r="T9" s="80"/>
      <c r="U9" s="78"/>
      <c r="V9" s="79"/>
      <c r="W9" s="80"/>
      <c r="X9" s="68"/>
      <c r="Y9" s="68"/>
      <c r="Z9" s="84"/>
    </row>
    <row r="10" spans="1:26" ht="32.25" customHeight="1" x14ac:dyDescent="0.3">
      <c r="A10" s="68"/>
      <c r="B10" s="68"/>
      <c r="C10" s="104" t="s">
        <v>10</v>
      </c>
      <c r="D10" s="105"/>
      <c r="E10" s="106"/>
      <c r="F10" s="107" t="s">
        <v>10</v>
      </c>
      <c r="G10" s="107"/>
      <c r="H10" s="107"/>
      <c r="I10" s="107" t="s">
        <v>10</v>
      </c>
      <c r="J10" s="107"/>
      <c r="K10" s="107"/>
      <c r="L10" s="68" t="s">
        <v>7</v>
      </c>
      <c r="M10" s="68" t="s">
        <v>5</v>
      </c>
      <c r="N10" s="68" t="s">
        <v>24</v>
      </c>
      <c r="O10" s="74" t="s">
        <v>14</v>
      </c>
      <c r="P10" s="68" t="s">
        <v>1</v>
      </c>
      <c r="Q10" s="68" t="s">
        <v>5</v>
      </c>
      <c r="R10" s="68" t="s">
        <v>15</v>
      </c>
      <c r="S10" s="68" t="s">
        <v>16</v>
      </c>
      <c r="T10" s="68" t="s">
        <v>5</v>
      </c>
      <c r="U10" s="68" t="s">
        <v>17</v>
      </c>
      <c r="V10" s="68" t="s">
        <v>18</v>
      </c>
      <c r="W10" s="68" t="s">
        <v>5</v>
      </c>
      <c r="X10" s="68"/>
      <c r="Y10" s="68"/>
      <c r="Z10" s="84"/>
    </row>
    <row r="11" spans="1:26" ht="27.75" customHeight="1" x14ac:dyDescent="0.3">
      <c r="A11" s="68"/>
      <c r="B11" s="68"/>
      <c r="C11" s="68" t="s">
        <v>11</v>
      </c>
      <c r="D11" s="68" t="s">
        <v>12</v>
      </c>
      <c r="E11" s="68" t="s">
        <v>1</v>
      </c>
      <c r="F11" s="68" t="s">
        <v>11</v>
      </c>
      <c r="G11" s="68" t="s">
        <v>12</v>
      </c>
      <c r="H11" s="68" t="s">
        <v>1</v>
      </c>
      <c r="I11" s="68" t="s">
        <v>11</v>
      </c>
      <c r="J11" s="68" t="s">
        <v>12</v>
      </c>
      <c r="K11" s="68" t="s">
        <v>1</v>
      </c>
      <c r="L11" s="68"/>
      <c r="M11" s="68"/>
      <c r="N11" s="68"/>
      <c r="O11" s="74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3"/>
    </row>
    <row r="12" spans="1:26" ht="39" customHeight="1" x14ac:dyDescent="0.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74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3"/>
    </row>
    <row r="13" spans="1:26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6" s="46" customFormat="1" ht="24" customHeight="1" x14ac:dyDescent="0.3">
      <c r="A14" s="60" t="s">
        <v>6</v>
      </c>
      <c r="B14" s="61" t="s">
        <v>25</v>
      </c>
      <c r="C14" s="42">
        <v>100</v>
      </c>
      <c r="D14" s="42">
        <v>100</v>
      </c>
      <c r="E14" s="42">
        <v>100</v>
      </c>
      <c r="F14" s="42" t="s">
        <v>98</v>
      </c>
      <c r="G14" s="42" t="s">
        <v>98</v>
      </c>
      <c r="H14" s="42" t="s">
        <v>98</v>
      </c>
      <c r="I14" s="42" t="s">
        <v>98</v>
      </c>
      <c r="J14" s="42" t="s">
        <v>98</v>
      </c>
      <c r="K14" s="42" t="s">
        <v>98</v>
      </c>
      <c r="L14" s="42" t="s">
        <v>98</v>
      </c>
      <c r="M14" s="42">
        <v>1</v>
      </c>
      <c r="N14" s="50">
        <v>750</v>
      </c>
      <c r="O14" s="47">
        <v>750</v>
      </c>
      <c r="P14" s="42">
        <f>O14/N14*100</f>
        <v>100</v>
      </c>
      <c r="Q14" s="42">
        <v>1</v>
      </c>
      <c r="R14" s="42">
        <v>1</v>
      </c>
      <c r="S14" s="42" t="s">
        <v>98</v>
      </c>
      <c r="T14" s="42">
        <v>1</v>
      </c>
      <c r="U14" s="42">
        <v>1</v>
      </c>
      <c r="V14" s="42" t="s">
        <v>98</v>
      </c>
      <c r="W14" s="42">
        <v>1</v>
      </c>
      <c r="X14" s="42">
        <v>4</v>
      </c>
      <c r="Y14" s="42" t="s">
        <v>99</v>
      </c>
    </row>
    <row r="15" spans="1:26" s="46" customFormat="1" ht="15.6" x14ac:dyDescent="0.3">
      <c r="A15" s="60" t="s">
        <v>20</v>
      </c>
      <c r="B15" s="62" t="s">
        <v>26</v>
      </c>
      <c r="C15" s="44">
        <v>100</v>
      </c>
      <c r="D15" s="44">
        <v>100</v>
      </c>
      <c r="E15" s="44">
        <v>100</v>
      </c>
      <c r="F15" s="44" t="s">
        <v>98</v>
      </c>
      <c r="G15" s="44" t="s">
        <v>98</v>
      </c>
      <c r="H15" s="44" t="s">
        <v>98</v>
      </c>
      <c r="I15" s="44" t="s">
        <v>98</v>
      </c>
      <c r="J15" s="44" t="s">
        <v>98</v>
      </c>
      <c r="K15" s="44" t="s">
        <v>98</v>
      </c>
      <c r="L15" s="44" t="s">
        <v>98</v>
      </c>
      <c r="M15" s="44">
        <v>1</v>
      </c>
      <c r="N15" s="50">
        <v>300</v>
      </c>
      <c r="O15" s="50">
        <v>300</v>
      </c>
      <c r="P15" s="44">
        <v>100</v>
      </c>
      <c r="Q15" s="42">
        <v>1</v>
      </c>
      <c r="R15" s="42">
        <v>1</v>
      </c>
      <c r="S15" s="42" t="s">
        <v>98</v>
      </c>
      <c r="T15" s="42">
        <v>1</v>
      </c>
      <c r="U15" s="42">
        <v>1</v>
      </c>
      <c r="V15" s="42" t="s">
        <v>98</v>
      </c>
      <c r="W15" s="42">
        <v>1</v>
      </c>
      <c r="X15" s="42">
        <v>4</v>
      </c>
      <c r="Y15" s="42" t="s">
        <v>99</v>
      </c>
    </row>
    <row r="16" spans="1:26" s="52" customFormat="1" ht="15.6" x14ac:dyDescent="0.3">
      <c r="A16" s="60" t="s">
        <v>21</v>
      </c>
      <c r="B16" s="61" t="s">
        <v>27</v>
      </c>
      <c r="C16" s="42" t="s">
        <v>98</v>
      </c>
      <c r="D16" s="42" t="s">
        <v>98</v>
      </c>
      <c r="E16" s="42" t="s">
        <v>98</v>
      </c>
      <c r="F16" s="42" t="s">
        <v>98</v>
      </c>
      <c r="G16" s="42" t="s">
        <v>98</v>
      </c>
      <c r="H16" s="42" t="s">
        <v>98</v>
      </c>
      <c r="I16" s="42" t="s">
        <v>98</v>
      </c>
      <c r="J16" s="42" t="s">
        <v>98</v>
      </c>
      <c r="K16" s="42" t="s">
        <v>98</v>
      </c>
      <c r="L16" s="42" t="s">
        <v>98</v>
      </c>
      <c r="M16" s="42" t="s">
        <v>98</v>
      </c>
      <c r="N16" s="42" t="s">
        <v>98</v>
      </c>
      <c r="O16" s="42" t="s">
        <v>98</v>
      </c>
      <c r="P16" s="42" t="s">
        <v>98</v>
      </c>
      <c r="Q16" s="42" t="s">
        <v>98</v>
      </c>
      <c r="R16" s="42" t="s">
        <v>98</v>
      </c>
      <c r="S16" s="42" t="s">
        <v>98</v>
      </c>
      <c r="T16" s="42" t="s">
        <v>98</v>
      </c>
      <c r="U16" s="42" t="s">
        <v>98</v>
      </c>
      <c r="V16" s="42" t="s">
        <v>98</v>
      </c>
      <c r="W16" s="42" t="s">
        <v>98</v>
      </c>
      <c r="X16" s="42" t="s">
        <v>98</v>
      </c>
      <c r="Y16" s="42" t="s">
        <v>98</v>
      </c>
    </row>
    <row r="17" spans="1:27" s="52" customFormat="1" ht="15.6" x14ac:dyDescent="0.3">
      <c r="A17" s="60" t="s">
        <v>28</v>
      </c>
      <c r="B17" s="61" t="s">
        <v>29</v>
      </c>
      <c r="C17" s="42">
        <v>100</v>
      </c>
      <c r="D17" s="42">
        <v>0</v>
      </c>
      <c r="E17" s="42">
        <v>0</v>
      </c>
      <c r="F17" s="42" t="s">
        <v>98</v>
      </c>
      <c r="G17" s="42" t="s">
        <v>98</v>
      </c>
      <c r="H17" s="42" t="s">
        <v>98</v>
      </c>
      <c r="I17" s="42" t="s">
        <v>98</v>
      </c>
      <c r="J17" s="42" t="s">
        <v>98</v>
      </c>
      <c r="K17" s="42" t="s">
        <v>98</v>
      </c>
      <c r="L17" s="42" t="s">
        <v>98</v>
      </c>
      <c r="M17" s="42">
        <v>0</v>
      </c>
      <c r="N17" s="50">
        <v>0</v>
      </c>
      <c r="O17" s="47">
        <v>0</v>
      </c>
      <c r="P17" s="42">
        <v>0</v>
      </c>
      <c r="Q17" s="42">
        <v>0</v>
      </c>
      <c r="R17" s="42">
        <v>0</v>
      </c>
      <c r="S17" s="42" t="s">
        <v>98</v>
      </c>
      <c r="T17" s="42">
        <v>0</v>
      </c>
      <c r="U17" s="42">
        <v>0</v>
      </c>
      <c r="V17" s="42" t="s">
        <v>98</v>
      </c>
      <c r="W17" s="42">
        <v>0</v>
      </c>
      <c r="X17" s="42">
        <v>0</v>
      </c>
      <c r="Y17" s="42"/>
    </row>
    <row r="18" spans="1:27" s="52" customFormat="1" ht="15.6" x14ac:dyDescent="0.3">
      <c r="A18" s="60" t="s">
        <v>30</v>
      </c>
      <c r="B18" s="61" t="s">
        <v>31</v>
      </c>
      <c r="C18" s="42">
        <v>100</v>
      </c>
      <c r="D18" s="42">
        <v>100</v>
      </c>
      <c r="E18" s="42">
        <v>100</v>
      </c>
      <c r="F18" s="42" t="s">
        <v>98</v>
      </c>
      <c r="G18" s="42" t="s">
        <v>98</v>
      </c>
      <c r="H18" s="42" t="s">
        <v>98</v>
      </c>
      <c r="I18" s="42" t="s">
        <v>98</v>
      </c>
      <c r="J18" s="42" t="s">
        <v>98</v>
      </c>
      <c r="K18" s="42" t="s">
        <v>98</v>
      </c>
      <c r="L18" s="42" t="s">
        <v>98</v>
      </c>
      <c r="M18" s="42">
        <v>1</v>
      </c>
      <c r="N18" s="47">
        <v>600</v>
      </c>
      <c r="O18" s="47">
        <v>600</v>
      </c>
      <c r="P18" s="42">
        <f t="shared" ref="P18:P46" si="0">O18/N18*100</f>
        <v>100</v>
      </c>
      <c r="Q18" s="42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27" s="52" customFormat="1" ht="15.6" x14ac:dyDescent="0.3">
      <c r="A19" s="60" t="s">
        <v>32</v>
      </c>
      <c r="B19" s="61" t="s">
        <v>33</v>
      </c>
      <c r="C19" s="42">
        <v>100</v>
      </c>
      <c r="D19" s="42">
        <v>100</v>
      </c>
      <c r="E19" s="42">
        <v>100</v>
      </c>
      <c r="F19" s="42" t="s">
        <v>98</v>
      </c>
      <c r="G19" s="42" t="s">
        <v>98</v>
      </c>
      <c r="H19" s="42" t="s">
        <v>98</v>
      </c>
      <c r="I19" s="42" t="s">
        <v>98</v>
      </c>
      <c r="J19" s="42" t="s">
        <v>98</v>
      </c>
      <c r="K19" s="42" t="s">
        <v>98</v>
      </c>
      <c r="L19" s="42" t="s">
        <v>98</v>
      </c>
      <c r="M19" s="42">
        <v>1</v>
      </c>
      <c r="N19" s="47">
        <v>150</v>
      </c>
      <c r="O19" s="47">
        <v>150</v>
      </c>
      <c r="P19" s="42">
        <f t="shared" si="0"/>
        <v>100</v>
      </c>
      <c r="Q19" s="42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2" t="s">
        <v>99</v>
      </c>
    </row>
    <row r="20" spans="1:27" s="46" customFormat="1" ht="15.6" x14ac:dyDescent="0.3">
      <c r="A20" s="60" t="s">
        <v>34</v>
      </c>
      <c r="B20" s="61" t="s">
        <v>35</v>
      </c>
      <c r="C20" s="42">
        <v>100</v>
      </c>
      <c r="D20" s="42">
        <v>100</v>
      </c>
      <c r="E20" s="42">
        <v>100</v>
      </c>
      <c r="F20" s="42" t="s">
        <v>98</v>
      </c>
      <c r="G20" s="42" t="s">
        <v>98</v>
      </c>
      <c r="H20" s="42" t="s">
        <v>98</v>
      </c>
      <c r="I20" s="42" t="s">
        <v>98</v>
      </c>
      <c r="J20" s="42" t="s">
        <v>98</v>
      </c>
      <c r="K20" s="42" t="s">
        <v>98</v>
      </c>
      <c r="L20" s="42" t="s">
        <v>98</v>
      </c>
      <c r="M20" s="42">
        <v>1</v>
      </c>
      <c r="N20" s="47">
        <v>150</v>
      </c>
      <c r="O20" s="47">
        <v>150</v>
      </c>
      <c r="P20" s="42">
        <f t="shared" si="0"/>
        <v>100</v>
      </c>
      <c r="Q20" s="42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2" t="s">
        <v>99</v>
      </c>
    </row>
    <row r="21" spans="1:27" s="46" customFormat="1" ht="30.75" customHeight="1" x14ac:dyDescent="0.3">
      <c r="A21" s="60" t="s">
        <v>36</v>
      </c>
      <c r="B21" s="61" t="s">
        <v>37</v>
      </c>
      <c r="C21" s="42">
        <v>0</v>
      </c>
      <c r="D21" s="42">
        <v>0</v>
      </c>
      <c r="E21" s="42">
        <v>100</v>
      </c>
      <c r="F21" s="42" t="s">
        <v>98</v>
      </c>
      <c r="G21" s="42" t="s">
        <v>98</v>
      </c>
      <c r="H21" s="42" t="s">
        <v>98</v>
      </c>
      <c r="I21" s="42" t="s">
        <v>98</v>
      </c>
      <c r="J21" s="42" t="s">
        <v>98</v>
      </c>
      <c r="K21" s="42" t="s">
        <v>98</v>
      </c>
      <c r="L21" s="42" t="s">
        <v>98</v>
      </c>
      <c r="M21" s="42">
        <v>1</v>
      </c>
      <c r="N21" s="47">
        <v>0</v>
      </c>
      <c r="O21" s="47">
        <v>0</v>
      </c>
      <c r="P21" s="42">
        <v>100</v>
      </c>
      <c r="Q21" s="42">
        <v>1</v>
      </c>
      <c r="R21" s="42">
        <v>1</v>
      </c>
      <c r="S21" s="42" t="s">
        <v>98</v>
      </c>
      <c r="T21" s="42">
        <v>1</v>
      </c>
      <c r="U21" s="42">
        <v>1</v>
      </c>
      <c r="V21" s="42" t="s">
        <v>98</v>
      </c>
      <c r="W21" s="42">
        <v>1</v>
      </c>
      <c r="X21" s="42">
        <v>4</v>
      </c>
      <c r="Y21" s="42" t="s">
        <v>99</v>
      </c>
    </row>
    <row r="22" spans="1:27" s="46" customFormat="1" ht="24.75" customHeight="1" x14ac:dyDescent="0.3">
      <c r="A22" s="60" t="s">
        <v>38</v>
      </c>
      <c r="B22" s="62" t="s">
        <v>39</v>
      </c>
      <c r="C22" s="44">
        <v>100</v>
      </c>
      <c r="D22" s="44">
        <v>100</v>
      </c>
      <c r="E22" s="44">
        <v>100</v>
      </c>
      <c r="F22" s="44" t="s">
        <v>98</v>
      </c>
      <c r="G22" s="44" t="s">
        <v>98</v>
      </c>
      <c r="H22" s="44" t="s">
        <v>98</v>
      </c>
      <c r="I22" s="44" t="s">
        <v>98</v>
      </c>
      <c r="J22" s="44" t="s">
        <v>98</v>
      </c>
      <c r="K22" s="44" t="s">
        <v>98</v>
      </c>
      <c r="L22" s="44" t="s">
        <v>98</v>
      </c>
      <c r="M22" s="44">
        <v>1</v>
      </c>
      <c r="N22" s="50">
        <v>300</v>
      </c>
      <c r="O22" s="50">
        <v>300</v>
      </c>
      <c r="P22" s="42">
        <f t="shared" si="0"/>
        <v>100</v>
      </c>
      <c r="Q22" s="44">
        <v>1</v>
      </c>
      <c r="R22" s="44">
        <v>1</v>
      </c>
      <c r="S22" s="44" t="s">
        <v>98</v>
      </c>
      <c r="T22" s="44">
        <v>1</v>
      </c>
      <c r="U22" s="44">
        <v>1</v>
      </c>
      <c r="V22" s="44" t="s">
        <v>98</v>
      </c>
      <c r="W22" s="44">
        <v>1</v>
      </c>
      <c r="X22" s="44">
        <v>4</v>
      </c>
      <c r="Y22" s="44" t="s">
        <v>99</v>
      </c>
      <c r="Z22" s="63"/>
      <c r="AA22" s="63"/>
    </row>
    <row r="23" spans="1:27" s="46" customFormat="1" ht="15.6" x14ac:dyDescent="0.3">
      <c r="A23" s="60" t="s">
        <v>40</v>
      </c>
      <c r="B23" s="62" t="s">
        <v>41</v>
      </c>
      <c r="C23" s="44">
        <v>100</v>
      </c>
      <c r="D23" s="44">
        <v>100</v>
      </c>
      <c r="E23" s="44">
        <v>100</v>
      </c>
      <c r="F23" s="44" t="s">
        <v>98</v>
      </c>
      <c r="G23" s="44" t="s">
        <v>98</v>
      </c>
      <c r="H23" s="44" t="s">
        <v>98</v>
      </c>
      <c r="I23" s="44" t="s">
        <v>98</v>
      </c>
      <c r="J23" s="44" t="s">
        <v>98</v>
      </c>
      <c r="K23" s="44" t="s">
        <v>98</v>
      </c>
      <c r="L23" s="44" t="s">
        <v>98</v>
      </c>
      <c r="M23" s="44">
        <v>1</v>
      </c>
      <c r="N23" s="50">
        <v>900</v>
      </c>
      <c r="O23" s="50">
        <v>900</v>
      </c>
      <c r="P23" s="42">
        <f t="shared" si="0"/>
        <v>100</v>
      </c>
      <c r="Q23" s="44">
        <v>1</v>
      </c>
      <c r="R23" s="44">
        <v>1</v>
      </c>
      <c r="S23" s="44" t="s">
        <v>98</v>
      </c>
      <c r="T23" s="44">
        <v>1</v>
      </c>
      <c r="U23" s="44">
        <v>1</v>
      </c>
      <c r="V23" s="44" t="s">
        <v>98</v>
      </c>
      <c r="W23" s="44">
        <v>1</v>
      </c>
      <c r="X23" s="44">
        <v>4</v>
      </c>
      <c r="Y23" s="44" t="s">
        <v>99</v>
      </c>
      <c r="Z23" s="63"/>
      <c r="AA23" s="63"/>
    </row>
    <row r="24" spans="1:27" s="46" customFormat="1" ht="17.25" customHeight="1" x14ac:dyDescent="0.3">
      <c r="A24" s="60" t="s">
        <v>42</v>
      </c>
      <c r="B24" s="61" t="s">
        <v>43</v>
      </c>
      <c r="C24" s="42">
        <v>100</v>
      </c>
      <c r="D24" s="42">
        <v>100</v>
      </c>
      <c r="E24" s="42">
        <v>100</v>
      </c>
      <c r="F24" s="42" t="s">
        <v>98</v>
      </c>
      <c r="G24" s="42" t="s">
        <v>98</v>
      </c>
      <c r="H24" s="42" t="s">
        <v>98</v>
      </c>
      <c r="I24" s="42" t="s">
        <v>98</v>
      </c>
      <c r="J24" s="42" t="s">
        <v>98</v>
      </c>
      <c r="K24" s="42" t="s">
        <v>98</v>
      </c>
      <c r="L24" s="42" t="s">
        <v>98</v>
      </c>
      <c r="M24" s="42">
        <v>1</v>
      </c>
      <c r="N24" s="47">
        <v>600</v>
      </c>
      <c r="O24" s="47">
        <v>600</v>
      </c>
      <c r="P24" s="42">
        <f t="shared" si="0"/>
        <v>100</v>
      </c>
      <c r="Q24" s="42">
        <v>1</v>
      </c>
      <c r="R24" s="42">
        <v>1</v>
      </c>
      <c r="S24" s="42" t="s">
        <v>98</v>
      </c>
      <c r="T24" s="42">
        <v>1</v>
      </c>
      <c r="U24" s="42">
        <v>1</v>
      </c>
      <c r="V24" s="42" t="s">
        <v>98</v>
      </c>
      <c r="W24" s="42">
        <v>1</v>
      </c>
      <c r="X24" s="42">
        <v>4</v>
      </c>
      <c r="Y24" s="42" t="s">
        <v>99</v>
      </c>
    </row>
    <row r="25" spans="1:27" s="46" customFormat="1" ht="21" customHeight="1" x14ac:dyDescent="0.3">
      <c r="A25" s="60" t="s">
        <v>44</v>
      </c>
      <c r="B25" s="61" t="s">
        <v>45</v>
      </c>
      <c r="C25" s="42">
        <v>100</v>
      </c>
      <c r="D25" s="42">
        <v>100</v>
      </c>
      <c r="E25" s="42">
        <v>100</v>
      </c>
      <c r="F25" s="42" t="s">
        <v>98</v>
      </c>
      <c r="G25" s="42" t="s">
        <v>98</v>
      </c>
      <c r="H25" s="42" t="s">
        <v>98</v>
      </c>
      <c r="I25" s="42" t="s">
        <v>98</v>
      </c>
      <c r="J25" s="42" t="s">
        <v>98</v>
      </c>
      <c r="K25" s="42" t="s">
        <v>98</v>
      </c>
      <c r="L25" s="42" t="s">
        <v>98</v>
      </c>
      <c r="M25" s="42">
        <v>1</v>
      </c>
      <c r="N25" s="47">
        <v>150</v>
      </c>
      <c r="O25" s="47">
        <v>150</v>
      </c>
      <c r="P25" s="42">
        <f t="shared" si="0"/>
        <v>100</v>
      </c>
      <c r="Q25" s="42">
        <v>1</v>
      </c>
      <c r="R25" s="42">
        <v>1</v>
      </c>
      <c r="S25" s="42" t="s">
        <v>98</v>
      </c>
      <c r="T25" s="42">
        <v>1</v>
      </c>
      <c r="U25" s="42">
        <v>1</v>
      </c>
      <c r="V25" s="42" t="s">
        <v>98</v>
      </c>
      <c r="W25" s="42">
        <v>1</v>
      </c>
      <c r="X25" s="42">
        <v>4</v>
      </c>
      <c r="Y25" s="42" t="s">
        <v>99</v>
      </c>
    </row>
    <row r="26" spans="1:27" s="46" customFormat="1" ht="23.25" customHeight="1" x14ac:dyDescent="0.3">
      <c r="A26" s="60" t="s">
        <v>46</v>
      </c>
      <c r="B26" s="61" t="s">
        <v>47</v>
      </c>
      <c r="C26" s="42" t="s">
        <v>98</v>
      </c>
      <c r="D26" s="42" t="s">
        <v>98</v>
      </c>
      <c r="E26" s="42" t="s">
        <v>98</v>
      </c>
      <c r="F26" s="42" t="s">
        <v>98</v>
      </c>
      <c r="G26" s="42" t="s">
        <v>98</v>
      </c>
      <c r="H26" s="42" t="s">
        <v>98</v>
      </c>
      <c r="I26" s="42" t="s">
        <v>98</v>
      </c>
      <c r="J26" s="42" t="s">
        <v>98</v>
      </c>
      <c r="K26" s="42" t="s">
        <v>98</v>
      </c>
      <c r="L26" s="42" t="s">
        <v>98</v>
      </c>
      <c r="M26" s="42" t="s">
        <v>98</v>
      </c>
      <c r="N26" s="47" t="s">
        <v>98</v>
      </c>
      <c r="O26" s="47" t="s">
        <v>98</v>
      </c>
      <c r="P26" s="47" t="s">
        <v>98</v>
      </c>
      <c r="Q26" s="47" t="s">
        <v>98</v>
      </c>
      <c r="R26" s="47" t="s">
        <v>98</v>
      </c>
      <c r="S26" s="47" t="s">
        <v>98</v>
      </c>
      <c r="T26" s="47" t="s">
        <v>98</v>
      </c>
      <c r="U26" s="47" t="s">
        <v>98</v>
      </c>
      <c r="V26" s="47" t="s">
        <v>98</v>
      </c>
      <c r="W26" s="47" t="s">
        <v>98</v>
      </c>
      <c r="X26" s="47" t="s">
        <v>98</v>
      </c>
      <c r="Y26" s="47" t="s">
        <v>98</v>
      </c>
    </row>
    <row r="27" spans="1:27" s="46" customFormat="1" ht="17.25" customHeight="1" x14ac:dyDescent="0.3">
      <c r="A27" s="60" t="s">
        <v>48</v>
      </c>
      <c r="B27" s="61" t="s">
        <v>49</v>
      </c>
      <c r="C27" s="42">
        <v>100</v>
      </c>
      <c r="D27" s="42">
        <v>100</v>
      </c>
      <c r="E27" s="42">
        <v>100</v>
      </c>
      <c r="F27" s="42" t="s">
        <v>98</v>
      </c>
      <c r="G27" s="42" t="s">
        <v>98</v>
      </c>
      <c r="H27" s="42" t="s">
        <v>98</v>
      </c>
      <c r="I27" s="42" t="s">
        <v>98</v>
      </c>
      <c r="J27" s="42" t="s">
        <v>98</v>
      </c>
      <c r="K27" s="42" t="s">
        <v>98</v>
      </c>
      <c r="L27" s="42" t="s">
        <v>98</v>
      </c>
      <c r="M27" s="42">
        <v>1</v>
      </c>
      <c r="N27" s="47">
        <v>300</v>
      </c>
      <c r="O27" s="47">
        <v>300</v>
      </c>
      <c r="P27" s="42">
        <f t="shared" si="0"/>
        <v>100</v>
      </c>
      <c r="Q27" s="42">
        <v>1</v>
      </c>
      <c r="R27" s="42">
        <v>1</v>
      </c>
      <c r="S27" s="42" t="s">
        <v>98</v>
      </c>
      <c r="T27" s="42">
        <v>1</v>
      </c>
      <c r="U27" s="42">
        <v>1</v>
      </c>
      <c r="V27" s="42" t="s">
        <v>98</v>
      </c>
      <c r="W27" s="42">
        <v>1</v>
      </c>
      <c r="X27" s="42">
        <v>4</v>
      </c>
      <c r="Y27" s="42" t="s">
        <v>99</v>
      </c>
    </row>
    <row r="28" spans="1:27" s="46" customFormat="1" ht="17.25" customHeight="1" x14ac:dyDescent="0.3">
      <c r="A28" s="60" t="s">
        <v>50</v>
      </c>
      <c r="B28" s="61" t="s">
        <v>51</v>
      </c>
      <c r="C28" s="42" t="s">
        <v>98</v>
      </c>
      <c r="D28" s="42" t="s">
        <v>98</v>
      </c>
      <c r="E28" s="42" t="s">
        <v>98</v>
      </c>
      <c r="F28" s="42" t="s">
        <v>98</v>
      </c>
      <c r="G28" s="42" t="s">
        <v>98</v>
      </c>
      <c r="H28" s="42" t="s">
        <v>98</v>
      </c>
      <c r="I28" s="42" t="s">
        <v>98</v>
      </c>
      <c r="J28" s="42" t="s">
        <v>98</v>
      </c>
      <c r="K28" s="42" t="s">
        <v>98</v>
      </c>
      <c r="L28" s="42" t="s">
        <v>98</v>
      </c>
      <c r="M28" s="42" t="s">
        <v>98</v>
      </c>
      <c r="N28" s="47" t="s">
        <v>98</v>
      </c>
      <c r="O28" s="47" t="s">
        <v>98</v>
      </c>
      <c r="P28" s="42" t="s">
        <v>98</v>
      </c>
      <c r="Q28" s="42" t="s">
        <v>98</v>
      </c>
      <c r="R28" s="42" t="s">
        <v>98</v>
      </c>
      <c r="S28" s="42" t="s">
        <v>98</v>
      </c>
      <c r="T28" s="42" t="s">
        <v>98</v>
      </c>
      <c r="U28" s="42" t="s">
        <v>98</v>
      </c>
      <c r="V28" s="42" t="s">
        <v>98</v>
      </c>
      <c r="W28" s="42" t="s">
        <v>98</v>
      </c>
      <c r="X28" s="42" t="s">
        <v>98</v>
      </c>
      <c r="Y28" s="42" t="s">
        <v>98</v>
      </c>
    </row>
    <row r="29" spans="1:27" s="46" customFormat="1" ht="15.6" x14ac:dyDescent="0.3">
      <c r="A29" s="60" t="s">
        <v>52</v>
      </c>
      <c r="B29" s="61" t="s">
        <v>53</v>
      </c>
      <c r="C29" s="42">
        <v>100</v>
      </c>
      <c r="D29" s="42">
        <v>100</v>
      </c>
      <c r="E29" s="42">
        <v>100</v>
      </c>
      <c r="F29" s="42" t="s">
        <v>98</v>
      </c>
      <c r="G29" s="42" t="s">
        <v>98</v>
      </c>
      <c r="H29" s="42" t="s">
        <v>98</v>
      </c>
      <c r="I29" s="42" t="s">
        <v>98</v>
      </c>
      <c r="J29" s="42" t="s">
        <v>98</v>
      </c>
      <c r="K29" s="42" t="s">
        <v>98</v>
      </c>
      <c r="L29" s="42" t="s">
        <v>98</v>
      </c>
      <c r="M29" s="42">
        <v>1</v>
      </c>
      <c r="N29" s="47">
        <v>750</v>
      </c>
      <c r="O29" s="47">
        <v>750</v>
      </c>
      <c r="P29" s="42">
        <f t="shared" si="0"/>
        <v>100</v>
      </c>
      <c r="Q29" s="42">
        <v>1</v>
      </c>
      <c r="R29" s="42">
        <v>1</v>
      </c>
      <c r="S29" s="42" t="s">
        <v>98</v>
      </c>
      <c r="T29" s="42">
        <v>1</v>
      </c>
      <c r="U29" s="42">
        <v>1</v>
      </c>
      <c r="V29" s="42" t="s">
        <v>98</v>
      </c>
      <c r="W29" s="42">
        <v>1</v>
      </c>
      <c r="X29" s="42">
        <v>4</v>
      </c>
      <c r="Y29" s="42" t="s">
        <v>99</v>
      </c>
    </row>
    <row r="30" spans="1:27" s="46" customFormat="1" ht="15.6" x14ac:dyDescent="0.3">
      <c r="A30" s="60" t="s">
        <v>54</v>
      </c>
      <c r="B30" s="61" t="s">
        <v>55</v>
      </c>
      <c r="C30" s="42">
        <v>100</v>
      </c>
      <c r="D30" s="42">
        <v>100</v>
      </c>
      <c r="E30" s="42">
        <v>100</v>
      </c>
      <c r="F30" s="42" t="s">
        <v>98</v>
      </c>
      <c r="G30" s="42" t="s">
        <v>98</v>
      </c>
      <c r="H30" s="42" t="s">
        <v>98</v>
      </c>
      <c r="I30" s="42" t="s">
        <v>98</v>
      </c>
      <c r="J30" s="42" t="s">
        <v>98</v>
      </c>
      <c r="K30" s="42" t="s">
        <v>98</v>
      </c>
      <c r="L30" s="42" t="s">
        <v>98</v>
      </c>
      <c r="M30" s="42">
        <v>1</v>
      </c>
      <c r="N30" s="47">
        <v>450</v>
      </c>
      <c r="O30" s="47">
        <v>450</v>
      </c>
      <c r="P30" s="42">
        <f t="shared" si="0"/>
        <v>100</v>
      </c>
      <c r="Q30" s="42">
        <v>1</v>
      </c>
      <c r="R30" s="42">
        <v>1</v>
      </c>
      <c r="S30" s="42" t="s">
        <v>98</v>
      </c>
      <c r="T30" s="42">
        <v>1</v>
      </c>
      <c r="U30" s="42">
        <v>1</v>
      </c>
      <c r="V30" s="42" t="s">
        <v>98</v>
      </c>
      <c r="W30" s="42">
        <v>1</v>
      </c>
      <c r="X30" s="42">
        <v>4</v>
      </c>
      <c r="Y30" s="42" t="s">
        <v>99</v>
      </c>
    </row>
    <row r="31" spans="1:27" s="46" customFormat="1" ht="15.6" x14ac:dyDescent="0.3">
      <c r="A31" s="60" t="s">
        <v>56</v>
      </c>
      <c r="B31" s="61" t="s">
        <v>57</v>
      </c>
      <c r="C31" s="42">
        <v>100</v>
      </c>
      <c r="D31" s="42">
        <v>100</v>
      </c>
      <c r="E31" s="42">
        <v>100</v>
      </c>
      <c r="F31" s="42" t="s">
        <v>98</v>
      </c>
      <c r="G31" s="42" t="s">
        <v>98</v>
      </c>
      <c r="H31" s="42" t="s">
        <v>98</v>
      </c>
      <c r="I31" s="42" t="s">
        <v>98</v>
      </c>
      <c r="J31" s="42" t="s">
        <v>98</v>
      </c>
      <c r="K31" s="42" t="s">
        <v>98</v>
      </c>
      <c r="L31" s="42" t="s">
        <v>98</v>
      </c>
      <c r="M31" s="42">
        <v>1</v>
      </c>
      <c r="N31" s="50">
        <v>450</v>
      </c>
      <c r="O31" s="50">
        <v>450</v>
      </c>
      <c r="P31" s="42">
        <f t="shared" si="0"/>
        <v>100</v>
      </c>
      <c r="Q31" s="42">
        <v>1</v>
      </c>
      <c r="R31" s="42">
        <v>1</v>
      </c>
      <c r="S31" s="42" t="s">
        <v>98</v>
      </c>
      <c r="T31" s="42">
        <v>1</v>
      </c>
      <c r="U31" s="42">
        <v>1</v>
      </c>
      <c r="V31" s="42" t="s">
        <v>98</v>
      </c>
      <c r="W31" s="42">
        <v>1</v>
      </c>
      <c r="X31" s="42">
        <v>4</v>
      </c>
      <c r="Y31" s="42" t="s">
        <v>99</v>
      </c>
    </row>
    <row r="32" spans="1:27" s="46" customFormat="1" ht="15.6" x14ac:dyDescent="0.3">
      <c r="A32" s="60" t="s">
        <v>58</v>
      </c>
      <c r="B32" s="61" t="s">
        <v>59</v>
      </c>
      <c r="C32" s="42">
        <v>100</v>
      </c>
      <c r="D32" s="42">
        <v>100</v>
      </c>
      <c r="E32" s="42">
        <v>100</v>
      </c>
      <c r="F32" s="42" t="s">
        <v>98</v>
      </c>
      <c r="G32" s="42" t="s">
        <v>98</v>
      </c>
      <c r="H32" s="42" t="s">
        <v>98</v>
      </c>
      <c r="I32" s="42" t="s">
        <v>98</v>
      </c>
      <c r="J32" s="42" t="s">
        <v>98</v>
      </c>
      <c r="K32" s="42" t="s">
        <v>98</v>
      </c>
      <c r="L32" s="42" t="s">
        <v>98</v>
      </c>
      <c r="M32" s="42">
        <v>1</v>
      </c>
      <c r="N32" s="47">
        <v>600</v>
      </c>
      <c r="O32" s="47">
        <v>600</v>
      </c>
      <c r="P32" s="42">
        <f t="shared" si="0"/>
        <v>100</v>
      </c>
      <c r="Q32" s="42">
        <v>1</v>
      </c>
      <c r="R32" s="42">
        <v>1</v>
      </c>
      <c r="S32" s="42" t="s">
        <v>98</v>
      </c>
      <c r="T32" s="42">
        <v>1</v>
      </c>
      <c r="U32" s="42">
        <v>1</v>
      </c>
      <c r="V32" s="42" t="s">
        <v>98</v>
      </c>
      <c r="W32" s="42">
        <v>1</v>
      </c>
      <c r="X32" s="42">
        <v>4</v>
      </c>
      <c r="Y32" s="42" t="s">
        <v>99</v>
      </c>
    </row>
    <row r="33" spans="1:25" s="46" customFormat="1" ht="15.6" x14ac:dyDescent="0.3">
      <c r="A33" s="60" t="s">
        <v>60</v>
      </c>
      <c r="B33" s="61" t="s">
        <v>61</v>
      </c>
      <c r="C33" s="42">
        <v>100</v>
      </c>
      <c r="D33" s="42">
        <v>100</v>
      </c>
      <c r="E33" s="42">
        <v>100</v>
      </c>
      <c r="F33" s="42" t="s">
        <v>98</v>
      </c>
      <c r="G33" s="42" t="s">
        <v>98</v>
      </c>
      <c r="H33" s="42" t="s">
        <v>98</v>
      </c>
      <c r="I33" s="42" t="s">
        <v>98</v>
      </c>
      <c r="J33" s="42" t="s">
        <v>98</v>
      </c>
      <c r="K33" s="42" t="s">
        <v>98</v>
      </c>
      <c r="L33" s="42" t="s">
        <v>98</v>
      </c>
      <c r="M33" s="42">
        <v>1</v>
      </c>
      <c r="N33" s="47">
        <v>300</v>
      </c>
      <c r="O33" s="47">
        <v>300</v>
      </c>
      <c r="P33" s="42">
        <f t="shared" si="0"/>
        <v>100</v>
      </c>
      <c r="Q33" s="42">
        <v>1</v>
      </c>
      <c r="R33" s="42">
        <v>1</v>
      </c>
      <c r="S33" s="42" t="s">
        <v>98</v>
      </c>
      <c r="T33" s="42">
        <v>1</v>
      </c>
      <c r="U33" s="42">
        <v>1</v>
      </c>
      <c r="V33" s="42" t="s">
        <v>98</v>
      </c>
      <c r="W33" s="42">
        <v>1</v>
      </c>
      <c r="X33" s="42">
        <v>4</v>
      </c>
      <c r="Y33" s="42" t="s">
        <v>99</v>
      </c>
    </row>
    <row r="34" spans="1:25" s="46" customFormat="1" ht="15.6" x14ac:dyDescent="0.3">
      <c r="A34" s="60" t="s">
        <v>62</v>
      </c>
      <c r="B34" s="61" t="s">
        <v>63</v>
      </c>
      <c r="C34" s="42">
        <v>100</v>
      </c>
      <c r="D34" s="42">
        <v>100</v>
      </c>
      <c r="E34" s="42">
        <v>100</v>
      </c>
      <c r="F34" s="42" t="s">
        <v>98</v>
      </c>
      <c r="G34" s="42" t="s">
        <v>98</v>
      </c>
      <c r="H34" s="42" t="s">
        <v>98</v>
      </c>
      <c r="I34" s="42" t="s">
        <v>98</v>
      </c>
      <c r="J34" s="42" t="s">
        <v>98</v>
      </c>
      <c r="K34" s="42" t="s">
        <v>98</v>
      </c>
      <c r="L34" s="42" t="s">
        <v>98</v>
      </c>
      <c r="M34" s="42">
        <v>1</v>
      </c>
      <c r="N34" s="47">
        <v>1050</v>
      </c>
      <c r="O34" s="47">
        <v>1050</v>
      </c>
      <c r="P34" s="42">
        <f t="shared" si="0"/>
        <v>100</v>
      </c>
      <c r="Q34" s="42">
        <v>1</v>
      </c>
      <c r="R34" s="42">
        <v>1</v>
      </c>
      <c r="S34" s="42" t="s">
        <v>98</v>
      </c>
      <c r="T34" s="42">
        <v>1</v>
      </c>
      <c r="U34" s="42">
        <v>1</v>
      </c>
      <c r="V34" s="42" t="s">
        <v>98</v>
      </c>
      <c r="W34" s="42">
        <v>1</v>
      </c>
      <c r="X34" s="42">
        <v>4</v>
      </c>
      <c r="Y34" s="42" t="s">
        <v>99</v>
      </c>
    </row>
    <row r="35" spans="1:25" s="46" customFormat="1" ht="15.6" x14ac:dyDescent="0.3">
      <c r="A35" s="60" t="s">
        <v>64</v>
      </c>
      <c r="B35" s="61" t="s">
        <v>65</v>
      </c>
      <c r="C35" s="42">
        <v>100</v>
      </c>
      <c r="D35" s="42">
        <v>100</v>
      </c>
      <c r="E35" s="42">
        <v>100</v>
      </c>
      <c r="F35" s="42" t="s">
        <v>98</v>
      </c>
      <c r="G35" s="42" t="s">
        <v>98</v>
      </c>
      <c r="H35" s="42" t="s">
        <v>98</v>
      </c>
      <c r="I35" s="42" t="s">
        <v>98</v>
      </c>
      <c r="J35" s="42" t="s">
        <v>98</v>
      </c>
      <c r="K35" s="42" t="s">
        <v>98</v>
      </c>
      <c r="L35" s="42" t="s">
        <v>98</v>
      </c>
      <c r="M35" s="42">
        <v>1</v>
      </c>
      <c r="N35" s="47">
        <v>150</v>
      </c>
      <c r="O35" s="47">
        <v>150</v>
      </c>
      <c r="P35" s="42">
        <f t="shared" si="0"/>
        <v>100</v>
      </c>
      <c r="Q35" s="42">
        <v>1</v>
      </c>
      <c r="R35" s="42">
        <v>1</v>
      </c>
      <c r="S35" s="42" t="s">
        <v>98</v>
      </c>
      <c r="T35" s="42">
        <v>1</v>
      </c>
      <c r="U35" s="42">
        <v>1</v>
      </c>
      <c r="V35" s="42" t="s">
        <v>98</v>
      </c>
      <c r="W35" s="42">
        <v>1</v>
      </c>
      <c r="X35" s="42">
        <v>4</v>
      </c>
      <c r="Y35" s="42" t="s">
        <v>99</v>
      </c>
    </row>
    <row r="36" spans="1:25" s="46" customFormat="1" ht="15.6" x14ac:dyDescent="0.3">
      <c r="A36" s="60" t="s">
        <v>66</v>
      </c>
      <c r="B36" s="62" t="s">
        <v>67</v>
      </c>
      <c r="C36" s="44" t="s">
        <v>98</v>
      </c>
      <c r="D36" s="44" t="s">
        <v>98</v>
      </c>
      <c r="E36" s="44" t="s">
        <v>98</v>
      </c>
      <c r="F36" s="44" t="s">
        <v>98</v>
      </c>
      <c r="G36" s="44" t="s">
        <v>98</v>
      </c>
      <c r="H36" s="44" t="s">
        <v>98</v>
      </c>
      <c r="I36" s="44" t="s">
        <v>98</v>
      </c>
      <c r="J36" s="44" t="s">
        <v>98</v>
      </c>
      <c r="K36" s="44" t="s">
        <v>98</v>
      </c>
      <c r="L36" s="44" t="s">
        <v>98</v>
      </c>
      <c r="M36" s="44" t="s">
        <v>98</v>
      </c>
      <c r="N36" s="44" t="s">
        <v>98</v>
      </c>
      <c r="O36" s="44" t="s">
        <v>98</v>
      </c>
      <c r="P36" s="44" t="s">
        <v>98</v>
      </c>
      <c r="Q36" s="44" t="s">
        <v>98</v>
      </c>
      <c r="R36" s="44" t="s">
        <v>98</v>
      </c>
      <c r="S36" s="44" t="s">
        <v>98</v>
      </c>
      <c r="T36" s="44" t="s">
        <v>98</v>
      </c>
      <c r="U36" s="44" t="s">
        <v>98</v>
      </c>
      <c r="V36" s="44" t="s">
        <v>98</v>
      </c>
      <c r="W36" s="44" t="s">
        <v>98</v>
      </c>
      <c r="X36" s="44" t="s">
        <v>98</v>
      </c>
      <c r="Y36" s="44" t="s">
        <v>98</v>
      </c>
    </row>
    <row r="37" spans="1:25" s="46" customFormat="1" ht="15.6" x14ac:dyDescent="0.3">
      <c r="A37" s="60" t="s">
        <v>68</v>
      </c>
      <c r="B37" s="61" t="s">
        <v>69</v>
      </c>
      <c r="C37" s="42">
        <v>100</v>
      </c>
      <c r="D37" s="42">
        <v>100</v>
      </c>
      <c r="E37" s="42">
        <v>100</v>
      </c>
      <c r="F37" s="42" t="s">
        <v>98</v>
      </c>
      <c r="G37" s="42" t="s">
        <v>98</v>
      </c>
      <c r="H37" s="42" t="s">
        <v>98</v>
      </c>
      <c r="I37" s="42" t="s">
        <v>98</v>
      </c>
      <c r="J37" s="42" t="s">
        <v>98</v>
      </c>
      <c r="K37" s="42" t="s">
        <v>98</v>
      </c>
      <c r="L37" s="42" t="s">
        <v>98</v>
      </c>
      <c r="M37" s="42">
        <v>1</v>
      </c>
      <c r="N37" s="47">
        <v>1050</v>
      </c>
      <c r="O37" s="47">
        <v>1050</v>
      </c>
      <c r="P37" s="42">
        <f t="shared" si="0"/>
        <v>100</v>
      </c>
      <c r="Q37" s="42">
        <v>1</v>
      </c>
      <c r="R37" s="42">
        <v>1</v>
      </c>
      <c r="S37" s="42" t="s">
        <v>98</v>
      </c>
      <c r="T37" s="42">
        <v>1</v>
      </c>
      <c r="U37" s="42">
        <v>1</v>
      </c>
      <c r="V37" s="42" t="s">
        <v>98</v>
      </c>
      <c r="W37" s="42">
        <v>1</v>
      </c>
      <c r="X37" s="42">
        <v>4</v>
      </c>
      <c r="Y37" s="42" t="s">
        <v>99</v>
      </c>
    </row>
    <row r="38" spans="1:25" s="46" customFormat="1" ht="15.6" x14ac:dyDescent="0.3">
      <c r="A38" s="60" t="s">
        <v>70</v>
      </c>
      <c r="B38" s="61" t="s">
        <v>71</v>
      </c>
      <c r="C38" s="42">
        <v>100</v>
      </c>
      <c r="D38" s="42">
        <v>100</v>
      </c>
      <c r="E38" s="42">
        <v>100</v>
      </c>
      <c r="F38" s="42" t="s">
        <v>98</v>
      </c>
      <c r="G38" s="42" t="s">
        <v>98</v>
      </c>
      <c r="H38" s="42" t="s">
        <v>98</v>
      </c>
      <c r="I38" s="42" t="s">
        <v>98</v>
      </c>
      <c r="J38" s="42" t="s">
        <v>98</v>
      </c>
      <c r="K38" s="42" t="s">
        <v>98</v>
      </c>
      <c r="L38" s="42" t="s">
        <v>98</v>
      </c>
      <c r="M38" s="42">
        <v>1</v>
      </c>
      <c r="N38" s="47">
        <v>150</v>
      </c>
      <c r="O38" s="47">
        <v>150</v>
      </c>
      <c r="P38" s="42">
        <f t="shared" si="0"/>
        <v>100</v>
      </c>
      <c r="Q38" s="42">
        <v>1</v>
      </c>
      <c r="R38" s="42">
        <v>1</v>
      </c>
      <c r="S38" s="42" t="s">
        <v>98</v>
      </c>
      <c r="T38" s="42">
        <v>1</v>
      </c>
      <c r="U38" s="42">
        <v>1</v>
      </c>
      <c r="V38" s="42" t="s">
        <v>98</v>
      </c>
      <c r="W38" s="42">
        <v>1</v>
      </c>
      <c r="X38" s="42">
        <v>4</v>
      </c>
      <c r="Y38" s="42" t="s">
        <v>99</v>
      </c>
    </row>
    <row r="39" spans="1:25" s="46" customFormat="1" ht="15.6" x14ac:dyDescent="0.3">
      <c r="A39" s="60" t="s">
        <v>72</v>
      </c>
      <c r="B39" s="61" t="s">
        <v>73</v>
      </c>
      <c r="C39" s="42">
        <v>100</v>
      </c>
      <c r="D39" s="42">
        <v>100</v>
      </c>
      <c r="E39" s="42">
        <v>100</v>
      </c>
      <c r="F39" s="42" t="s">
        <v>98</v>
      </c>
      <c r="G39" s="42" t="s">
        <v>98</v>
      </c>
      <c r="H39" s="42" t="s">
        <v>98</v>
      </c>
      <c r="I39" s="42" t="s">
        <v>98</v>
      </c>
      <c r="J39" s="42" t="s">
        <v>98</v>
      </c>
      <c r="K39" s="42" t="s">
        <v>98</v>
      </c>
      <c r="L39" s="42" t="s">
        <v>98</v>
      </c>
      <c r="M39" s="42">
        <v>1</v>
      </c>
      <c r="N39" s="47">
        <v>450</v>
      </c>
      <c r="O39" s="47">
        <v>450</v>
      </c>
      <c r="P39" s="42">
        <f t="shared" si="0"/>
        <v>100</v>
      </c>
      <c r="Q39" s="42">
        <v>1</v>
      </c>
      <c r="R39" s="42">
        <v>1</v>
      </c>
      <c r="S39" s="42" t="s">
        <v>98</v>
      </c>
      <c r="T39" s="42">
        <v>1</v>
      </c>
      <c r="U39" s="42">
        <v>1</v>
      </c>
      <c r="V39" s="42" t="s">
        <v>98</v>
      </c>
      <c r="W39" s="42">
        <v>1</v>
      </c>
      <c r="X39" s="42">
        <v>4</v>
      </c>
      <c r="Y39" s="42" t="s">
        <v>99</v>
      </c>
    </row>
    <row r="40" spans="1:25" s="46" customFormat="1" ht="15.6" x14ac:dyDescent="0.3">
      <c r="A40" s="60" t="s">
        <v>74</v>
      </c>
      <c r="B40" s="61" t="s">
        <v>75</v>
      </c>
      <c r="C40" s="42">
        <v>100</v>
      </c>
      <c r="D40" s="42">
        <v>100</v>
      </c>
      <c r="E40" s="42">
        <v>100</v>
      </c>
      <c r="F40" s="42" t="s">
        <v>98</v>
      </c>
      <c r="G40" s="42" t="s">
        <v>98</v>
      </c>
      <c r="H40" s="42" t="s">
        <v>98</v>
      </c>
      <c r="I40" s="42" t="s">
        <v>98</v>
      </c>
      <c r="J40" s="42" t="s">
        <v>98</v>
      </c>
      <c r="K40" s="42" t="s">
        <v>98</v>
      </c>
      <c r="L40" s="42" t="s">
        <v>98</v>
      </c>
      <c r="M40" s="42">
        <v>1</v>
      </c>
      <c r="N40" s="47">
        <v>1200</v>
      </c>
      <c r="O40" s="47">
        <v>1200</v>
      </c>
      <c r="P40" s="42">
        <f t="shared" si="0"/>
        <v>100</v>
      </c>
      <c r="Q40" s="42">
        <v>1</v>
      </c>
      <c r="R40" s="42">
        <v>1</v>
      </c>
      <c r="S40" s="42" t="s">
        <v>98</v>
      </c>
      <c r="T40" s="42">
        <v>1</v>
      </c>
      <c r="U40" s="42">
        <v>1</v>
      </c>
      <c r="V40" s="42" t="s">
        <v>98</v>
      </c>
      <c r="W40" s="42">
        <v>1</v>
      </c>
      <c r="X40" s="42">
        <v>4</v>
      </c>
      <c r="Y40" s="42" t="s">
        <v>99</v>
      </c>
    </row>
    <row r="41" spans="1:25" s="46" customFormat="1" ht="15.6" x14ac:dyDescent="0.3">
      <c r="A41" s="60" t="s">
        <v>76</v>
      </c>
      <c r="B41" s="61" t="s">
        <v>77</v>
      </c>
      <c r="C41" s="42">
        <v>100</v>
      </c>
      <c r="D41" s="42">
        <v>100</v>
      </c>
      <c r="E41" s="42">
        <v>100</v>
      </c>
      <c r="F41" s="42" t="s">
        <v>98</v>
      </c>
      <c r="G41" s="42" t="s">
        <v>98</v>
      </c>
      <c r="H41" s="42" t="s">
        <v>98</v>
      </c>
      <c r="I41" s="42" t="s">
        <v>98</v>
      </c>
      <c r="J41" s="42" t="s">
        <v>98</v>
      </c>
      <c r="K41" s="42" t="s">
        <v>98</v>
      </c>
      <c r="L41" s="42" t="s">
        <v>98</v>
      </c>
      <c r="M41" s="42">
        <v>1</v>
      </c>
      <c r="N41" s="47">
        <v>600</v>
      </c>
      <c r="O41" s="47">
        <v>600</v>
      </c>
      <c r="P41" s="42">
        <f t="shared" si="0"/>
        <v>100</v>
      </c>
      <c r="Q41" s="42">
        <v>1</v>
      </c>
      <c r="R41" s="42">
        <v>1</v>
      </c>
      <c r="S41" s="42" t="s">
        <v>98</v>
      </c>
      <c r="T41" s="42">
        <v>1</v>
      </c>
      <c r="U41" s="42">
        <v>1</v>
      </c>
      <c r="V41" s="42" t="s">
        <v>98</v>
      </c>
      <c r="W41" s="42">
        <v>1</v>
      </c>
      <c r="X41" s="42">
        <v>4</v>
      </c>
      <c r="Y41" s="42" t="s">
        <v>99</v>
      </c>
    </row>
    <row r="42" spans="1:25" s="46" customFormat="1" ht="15.6" x14ac:dyDescent="0.3">
      <c r="A42" s="60" t="s">
        <v>78</v>
      </c>
      <c r="B42" s="61" t="s">
        <v>79</v>
      </c>
      <c r="C42" s="42" t="s">
        <v>98</v>
      </c>
      <c r="D42" s="42" t="s">
        <v>98</v>
      </c>
      <c r="E42" s="42" t="s">
        <v>98</v>
      </c>
      <c r="F42" s="42" t="s">
        <v>98</v>
      </c>
      <c r="G42" s="42" t="s">
        <v>98</v>
      </c>
      <c r="H42" s="42" t="s">
        <v>98</v>
      </c>
      <c r="I42" s="42" t="s">
        <v>98</v>
      </c>
      <c r="J42" s="42" t="s">
        <v>98</v>
      </c>
      <c r="K42" s="42" t="s">
        <v>98</v>
      </c>
      <c r="L42" s="42" t="s">
        <v>98</v>
      </c>
      <c r="M42" s="42" t="s">
        <v>98</v>
      </c>
      <c r="N42" s="47" t="s">
        <v>98</v>
      </c>
      <c r="O42" s="47" t="s">
        <v>98</v>
      </c>
      <c r="P42" s="42" t="s">
        <v>98</v>
      </c>
      <c r="Q42" s="42" t="s">
        <v>98</v>
      </c>
      <c r="R42" s="42" t="s">
        <v>98</v>
      </c>
      <c r="S42" s="42" t="s">
        <v>98</v>
      </c>
      <c r="T42" s="42" t="s">
        <v>98</v>
      </c>
      <c r="U42" s="42" t="s">
        <v>98</v>
      </c>
      <c r="V42" s="44" t="s">
        <v>98</v>
      </c>
      <c r="W42" s="44" t="s">
        <v>98</v>
      </c>
      <c r="X42" s="44" t="s">
        <v>98</v>
      </c>
      <c r="Y42" s="58" t="s">
        <v>98</v>
      </c>
    </row>
    <row r="43" spans="1:25" s="46" customFormat="1" ht="15.6" x14ac:dyDescent="0.3">
      <c r="A43" s="60" t="s">
        <v>80</v>
      </c>
      <c r="B43" s="61" t="s">
        <v>81</v>
      </c>
      <c r="C43" s="42">
        <v>100</v>
      </c>
      <c r="D43" s="42">
        <v>100</v>
      </c>
      <c r="E43" s="42">
        <v>100</v>
      </c>
      <c r="F43" s="42" t="s">
        <v>98</v>
      </c>
      <c r="G43" s="42" t="s">
        <v>98</v>
      </c>
      <c r="H43" s="42" t="s">
        <v>98</v>
      </c>
      <c r="I43" s="42" t="s">
        <v>98</v>
      </c>
      <c r="J43" s="42" t="s">
        <v>98</v>
      </c>
      <c r="K43" s="42" t="s">
        <v>98</v>
      </c>
      <c r="L43" s="42" t="s">
        <v>98</v>
      </c>
      <c r="M43" s="42">
        <v>1</v>
      </c>
      <c r="N43" s="47">
        <v>150</v>
      </c>
      <c r="O43" s="47">
        <v>150</v>
      </c>
      <c r="P43" s="42">
        <f t="shared" si="0"/>
        <v>100</v>
      </c>
      <c r="Q43" s="42">
        <v>1</v>
      </c>
      <c r="R43" s="42">
        <v>1</v>
      </c>
      <c r="S43" s="42" t="s">
        <v>98</v>
      </c>
      <c r="T43" s="42">
        <v>1</v>
      </c>
      <c r="U43" s="42">
        <v>1</v>
      </c>
      <c r="V43" s="42" t="s">
        <v>98</v>
      </c>
      <c r="W43" s="42">
        <v>1</v>
      </c>
      <c r="X43" s="42">
        <v>4</v>
      </c>
      <c r="Y43" s="42" t="s">
        <v>99</v>
      </c>
    </row>
    <row r="44" spans="1:25" s="46" customFormat="1" ht="15.6" x14ac:dyDescent="0.3">
      <c r="A44" s="60" t="s">
        <v>82</v>
      </c>
      <c r="B44" s="61" t="s">
        <v>83</v>
      </c>
      <c r="C44" s="42">
        <v>100</v>
      </c>
      <c r="D44" s="42">
        <v>100</v>
      </c>
      <c r="E44" s="42">
        <v>100</v>
      </c>
      <c r="F44" s="42" t="s">
        <v>98</v>
      </c>
      <c r="G44" s="42" t="s">
        <v>98</v>
      </c>
      <c r="H44" s="42" t="s">
        <v>98</v>
      </c>
      <c r="I44" s="42" t="s">
        <v>98</v>
      </c>
      <c r="J44" s="42" t="s">
        <v>98</v>
      </c>
      <c r="K44" s="42" t="s">
        <v>98</v>
      </c>
      <c r="L44" s="42" t="s">
        <v>98</v>
      </c>
      <c r="M44" s="42">
        <v>1</v>
      </c>
      <c r="N44" s="47">
        <v>750</v>
      </c>
      <c r="O44" s="47">
        <v>750</v>
      </c>
      <c r="P44" s="42">
        <f t="shared" si="0"/>
        <v>100</v>
      </c>
      <c r="Q44" s="42">
        <v>1</v>
      </c>
      <c r="R44" s="42">
        <v>1</v>
      </c>
      <c r="S44" s="42" t="s">
        <v>98</v>
      </c>
      <c r="T44" s="42">
        <v>1</v>
      </c>
      <c r="U44" s="42">
        <v>1</v>
      </c>
      <c r="V44" s="42" t="s">
        <v>98</v>
      </c>
      <c r="W44" s="42">
        <v>1</v>
      </c>
      <c r="X44" s="42">
        <v>4</v>
      </c>
      <c r="Y44" s="42" t="s">
        <v>99</v>
      </c>
    </row>
    <row r="45" spans="1:25" s="46" customFormat="1" ht="15.6" x14ac:dyDescent="0.3">
      <c r="A45" s="60" t="s">
        <v>84</v>
      </c>
      <c r="B45" s="62" t="s">
        <v>85</v>
      </c>
      <c r="C45" s="44">
        <v>100</v>
      </c>
      <c r="D45" s="44">
        <v>100</v>
      </c>
      <c r="E45" s="44">
        <v>100</v>
      </c>
      <c r="F45" s="44" t="s">
        <v>98</v>
      </c>
      <c r="G45" s="44" t="s">
        <v>98</v>
      </c>
      <c r="H45" s="44" t="s">
        <v>98</v>
      </c>
      <c r="I45" s="44" t="s">
        <v>98</v>
      </c>
      <c r="J45" s="44" t="s">
        <v>98</v>
      </c>
      <c r="K45" s="44" t="s">
        <v>98</v>
      </c>
      <c r="L45" s="44" t="s">
        <v>98</v>
      </c>
      <c r="M45" s="44">
        <v>1</v>
      </c>
      <c r="N45" s="50">
        <v>600</v>
      </c>
      <c r="O45" s="50">
        <v>600</v>
      </c>
      <c r="P45" s="42">
        <f t="shared" si="0"/>
        <v>100</v>
      </c>
      <c r="Q45" s="44">
        <v>1</v>
      </c>
      <c r="R45" s="44">
        <v>1</v>
      </c>
      <c r="S45" s="44" t="s">
        <v>98</v>
      </c>
      <c r="T45" s="44">
        <v>1</v>
      </c>
      <c r="U45" s="44">
        <v>1</v>
      </c>
      <c r="V45" s="44" t="s">
        <v>98</v>
      </c>
      <c r="W45" s="44">
        <v>1</v>
      </c>
      <c r="X45" s="44">
        <v>4</v>
      </c>
      <c r="Y45" s="58" t="s">
        <v>99</v>
      </c>
    </row>
    <row r="46" spans="1:25" s="46" customFormat="1" ht="15.6" x14ac:dyDescent="0.3">
      <c r="A46" s="60" t="s">
        <v>86</v>
      </c>
      <c r="B46" s="61" t="s">
        <v>87</v>
      </c>
      <c r="C46" s="42">
        <v>100</v>
      </c>
      <c r="D46" s="42">
        <v>100</v>
      </c>
      <c r="E46" s="42">
        <v>100</v>
      </c>
      <c r="F46" s="42" t="s">
        <v>98</v>
      </c>
      <c r="G46" s="42" t="s">
        <v>98</v>
      </c>
      <c r="H46" s="42" t="s">
        <v>98</v>
      </c>
      <c r="I46" s="42" t="s">
        <v>98</v>
      </c>
      <c r="J46" s="42" t="s">
        <v>98</v>
      </c>
      <c r="K46" s="42" t="s">
        <v>98</v>
      </c>
      <c r="L46" s="42" t="s">
        <v>98</v>
      </c>
      <c r="M46" s="42">
        <v>1</v>
      </c>
      <c r="N46" s="47">
        <v>3000</v>
      </c>
      <c r="O46" s="47">
        <v>3000</v>
      </c>
      <c r="P46" s="42">
        <f t="shared" si="0"/>
        <v>100</v>
      </c>
      <c r="Q46" s="42">
        <v>1</v>
      </c>
      <c r="R46" s="42">
        <v>1</v>
      </c>
      <c r="S46" s="42" t="s">
        <v>98</v>
      </c>
      <c r="T46" s="42">
        <v>1</v>
      </c>
      <c r="U46" s="42">
        <v>1</v>
      </c>
      <c r="V46" s="42" t="s">
        <v>98</v>
      </c>
      <c r="W46" s="42">
        <v>1</v>
      </c>
      <c r="X46" s="42">
        <v>4</v>
      </c>
      <c r="Y46" s="42" t="s">
        <v>99</v>
      </c>
    </row>
    <row r="47" spans="1:25" x14ac:dyDescent="0.3">
      <c r="O47" s="25"/>
    </row>
    <row r="48" spans="1:25" ht="15.6" x14ac:dyDescent="0.3">
      <c r="B48" s="17" t="s">
        <v>136</v>
      </c>
      <c r="C48" s="17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6"/>
      <c r="O48" s="16"/>
      <c r="P48" s="16"/>
      <c r="Q48" s="16"/>
      <c r="R48" s="16"/>
    </row>
    <row r="49" spans="2:18" ht="15.6" x14ac:dyDescent="0.3">
      <c r="B49" s="15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20"/>
      <c r="O49" s="20"/>
      <c r="P49" s="20"/>
      <c r="Q49" s="20"/>
      <c r="R49" s="20"/>
    </row>
    <row r="50" spans="2:18" ht="18.600000000000001" x14ac:dyDescent="0.3">
      <c r="B50" s="21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</row>
    <row r="51" spans="2:18" ht="15.6" x14ac:dyDescent="0.3">
      <c r="B51" s="72" t="s">
        <v>121</v>
      </c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2"/>
      <c r="N51" s="72"/>
      <c r="O51" s="72"/>
      <c r="P51" s="72"/>
      <c r="Q51" s="72"/>
      <c r="R51" s="72"/>
    </row>
    <row r="52" spans="2:18" ht="15.6" x14ac:dyDescent="0.3"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</row>
  </sheetData>
  <mergeCells count="44">
    <mergeCell ref="B51:R51"/>
    <mergeCell ref="A1:Y1"/>
    <mergeCell ref="A2:Y2"/>
    <mergeCell ref="A3:Y3"/>
    <mergeCell ref="A4:Y4"/>
    <mergeCell ref="A5:Y5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J11:J12"/>
    <mergeCell ref="K11:K12"/>
    <mergeCell ref="U10:U12"/>
    <mergeCell ref="V10:V12"/>
    <mergeCell ref="C9:E9"/>
    <mergeCell ref="F9:H9"/>
    <mergeCell ref="I9:K9"/>
    <mergeCell ref="P10:P12"/>
    <mergeCell ref="Q10:Q12"/>
    <mergeCell ref="R10:R12"/>
    <mergeCell ref="S10:S12"/>
    <mergeCell ref="T10:T12"/>
  </mergeCells>
  <pageMargins left="0.11811023622047245" right="0.11811023622047245" top="0.11811023622047245" bottom="0.11811023622047245" header="0.31496062992125984" footer="0.31496062992125984"/>
  <pageSetup paperSize="9" scale="46" orientation="landscape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60"/>
  <sheetViews>
    <sheetView topLeftCell="B39" workbookViewId="0">
      <selection activeCell="O48" sqref="O48"/>
    </sheetView>
  </sheetViews>
  <sheetFormatPr defaultRowHeight="14.4" x14ac:dyDescent="0.3"/>
  <cols>
    <col min="1" max="1" width="10.33203125" customWidth="1"/>
    <col min="2" max="2" width="41.6640625" customWidth="1"/>
    <col min="3" max="3" width="9.88671875" customWidth="1"/>
    <col min="4" max="4" width="11.44140625" customWidth="1"/>
    <col min="5" max="5" width="19.88671875" customWidth="1"/>
    <col min="6" max="6" width="11" customWidth="1"/>
    <col min="7" max="8" width="12.33203125" customWidth="1"/>
    <col min="9" max="10" width="13.44140625" hidden="1" customWidth="1"/>
    <col min="11" max="11" width="14.109375" customWidth="1"/>
    <col min="12" max="12" width="13.109375" hidden="1" customWidth="1"/>
    <col min="13" max="13" width="13.5546875" customWidth="1"/>
    <col min="14" max="14" width="21.88671875" customWidth="1"/>
    <col min="15" max="15" width="14.5546875" customWidth="1"/>
    <col min="16" max="16" width="11.5546875" customWidth="1"/>
    <col min="17" max="17" width="14.6640625" customWidth="1"/>
    <col min="18" max="18" width="18.5546875" customWidth="1"/>
    <col min="19" max="19" width="13.5546875" customWidth="1"/>
    <col min="20" max="20" width="11.6640625" customWidth="1"/>
    <col min="21" max="21" width="13.33203125" customWidth="1"/>
    <col min="22" max="22" width="16.88671875" customWidth="1"/>
    <col min="23" max="23" width="13.109375" customWidth="1"/>
    <col min="24" max="24" width="19.6640625" customWidth="1"/>
    <col min="25" max="25" width="17.33203125" customWidth="1"/>
  </cols>
  <sheetData>
    <row r="1" spans="1:26" ht="18" x14ac:dyDescent="0.35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18.75" customHeight="1" x14ac:dyDescent="0.35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51.75" customHeight="1" x14ac:dyDescent="0.35">
      <c r="A3" s="89" t="s">
        <v>111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6" ht="18" x14ac:dyDescent="0.35">
      <c r="A4" s="91" t="s">
        <v>135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111.75" customHeight="1" x14ac:dyDescent="0.3">
      <c r="A5" s="90" t="s">
        <v>123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6" ht="35.25" customHeight="1" x14ac:dyDescent="0.3">
      <c r="A6" s="68" t="s">
        <v>3</v>
      </c>
      <c r="B6" s="68" t="s">
        <v>8</v>
      </c>
      <c r="C6" s="69" t="s">
        <v>9</v>
      </c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0"/>
      <c r="V6" s="70"/>
      <c r="W6" s="71"/>
      <c r="X6" s="68" t="s">
        <v>0</v>
      </c>
      <c r="Y6" s="68" t="s">
        <v>138</v>
      </c>
      <c r="Z6" s="3"/>
    </row>
    <row r="7" spans="1:26" ht="19.5" customHeight="1" x14ac:dyDescent="0.3">
      <c r="A7" s="68"/>
      <c r="B7" s="68"/>
      <c r="C7" s="68" t="s">
        <v>22</v>
      </c>
      <c r="D7" s="68"/>
      <c r="E7" s="68"/>
      <c r="F7" s="68"/>
      <c r="G7" s="68"/>
      <c r="H7" s="68"/>
      <c r="I7" s="68"/>
      <c r="J7" s="68"/>
      <c r="K7" s="68"/>
      <c r="L7" s="68" t="s">
        <v>19</v>
      </c>
      <c r="M7" s="68"/>
      <c r="N7" s="75" t="s">
        <v>13</v>
      </c>
      <c r="O7" s="76"/>
      <c r="P7" s="76"/>
      <c r="Q7" s="77"/>
      <c r="R7" s="75" t="s">
        <v>4</v>
      </c>
      <c r="S7" s="76"/>
      <c r="T7" s="77"/>
      <c r="U7" s="75" t="s">
        <v>2</v>
      </c>
      <c r="V7" s="76"/>
      <c r="W7" s="77"/>
      <c r="X7" s="68"/>
      <c r="Y7" s="68"/>
      <c r="Z7" s="3"/>
    </row>
    <row r="8" spans="1:26" ht="59.25" customHeight="1" x14ac:dyDescent="0.3">
      <c r="A8" s="68"/>
      <c r="B8" s="68"/>
      <c r="C8" s="68"/>
      <c r="D8" s="68"/>
      <c r="E8" s="68"/>
      <c r="F8" s="68"/>
      <c r="G8" s="68"/>
      <c r="H8" s="68"/>
      <c r="I8" s="68"/>
      <c r="J8" s="68"/>
      <c r="K8" s="68"/>
      <c r="L8" s="68"/>
      <c r="M8" s="68"/>
      <c r="N8" s="78"/>
      <c r="O8" s="79"/>
      <c r="P8" s="79"/>
      <c r="Q8" s="80"/>
      <c r="R8" s="78"/>
      <c r="S8" s="79"/>
      <c r="T8" s="80"/>
      <c r="U8" s="78"/>
      <c r="V8" s="79"/>
      <c r="W8" s="80"/>
      <c r="X8" s="68"/>
      <c r="Y8" s="68"/>
      <c r="Z8" s="3"/>
    </row>
    <row r="9" spans="1:26" ht="330.75" customHeight="1" x14ac:dyDescent="0.3">
      <c r="A9" s="68"/>
      <c r="B9" s="68"/>
      <c r="C9" s="108" t="s">
        <v>95</v>
      </c>
      <c r="D9" s="108"/>
      <c r="E9" s="108"/>
      <c r="F9" s="108" t="s">
        <v>96</v>
      </c>
      <c r="G9" s="108"/>
      <c r="H9" s="108"/>
      <c r="I9" s="108" t="s">
        <v>90</v>
      </c>
      <c r="J9" s="108"/>
      <c r="K9" s="108"/>
      <c r="L9" s="68"/>
      <c r="M9" s="68"/>
      <c r="N9" s="78"/>
      <c r="O9" s="79"/>
      <c r="P9" s="79"/>
      <c r="Q9" s="80"/>
      <c r="R9" s="78"/>
      <c r="S9" s="79"/>
      <c r="T9" s="80"/>
      <c r="U9" s="78"/>
      <c r="V9" s="79"/>
      <c r="W9" s="80"/>
      <c r="X9" s="68"/>
      <c r="Y9" s="68"/>
      <c r="Z9" s="84"/>
    </row>
    <row r="10" spans="1:26" ht="32.25" customHeight="1" x14ac:dyDescent="0.3">
      <c r="A10" s="68"/>
      <c r="B10" s="68"/>
      <c r="C10" s="69" t="s">
        <v>104</v>
      </c>
      <c r="D10" s="70"/>
      <c r="E10" s="71"/>
      <c r="F10" s="85" t="s">
        <v>104</v>
      </c>
      <c r="G10" s="85"/>
      <c r="H10" s="85"/>
      <c r="I10" s="85" t="s">
        <v>104</v>
      </c>
      <c r="J10" s="85"/>
      <c r="K10" s="85"/>
      <c r="L10" s="68" t="s">
        <v>7</v>
      </c>
      <c r="M10" s="68" t="s">
        <v>5</v>
      </c>
      <c r="N10" s="68" t="s">
        <v>24</v>
      </c>
      <c r="O10" s="74" t="s">
        <v>14</v>
      </c>
      <c r="P10" s="68" t="s">
        <v>1</v>
      </c>
      <c r="Q10" s="68" t="s">
        <v>5</v>
      </c>
      <c r="R10" s="68" t="s">
        <v>105</v>
      </c>
      <c r="S10" s="68" t="s">
        <v>106</v>
      </c>
      <c r="T10" s="68" t="s">
        <v>5</v>
      </c>
      <c r="U10" s="68" t="s">
        <v>107</v>
      </c>
      <c r="V10" s="68" t="s">
        <v>108</v>
      </c>
      <c r="W10" s="68" t="s">
        <v>5</v>
      </c>
      <c r="X10" s="68"/>
      <c r="Y10" s="68"/>
      <c r="Z10" s="84"/>
    </row>
    <row r="11" spans="1:26" ht="27.75" customHeight="1" x14ac:dyDescent="0.3">
      <c r="A11" s="68"/>
      <c r="B11" s="68"/>
      <c r="C11" s="68" t="s">
        <v>11</v>
      </c>
      <c r="D11" s="68" t="s">
        <v>12</v>
      </c>
      <c r="E11" s="68" t="s">
        <v>1</v>
      </c>
      <c r="F11" s="68" t="s">
        <v>11</v>
      </c>
      <c r="G11" s="68" t="s">
        <v>12</v>
      </c>
      <c r="H11" s="68" t="s">
        <v>1</v>
      </c>
      <c r="I11" s="68" t="s">
        <v>11</v>
      </c>
      <c r="J11" s="68" t="s">
        <v>12</v>
      </c>
      <c r="K11" s="68" t="s">
        <v>1</v>
      </c>
      <c r="L11" s="68"/>
      <c r="M11" s="68"/>
      <c r="N11" s="68"/>
      <c r="O11" s="74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3"/>
    </row>
    <row r="12" spans="1:26" ht="39" customHeight="1" x14ac:dyDescent="0.3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74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3"/>
    </row>
    <row r="13" spans="1:26" ht="24" customHeight="1" x14ac:dyDescent="0.3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  <c r="G13" s="4">
        <v>7</v>
      </c>
      <c r="H13" s="4">
        <v>8</v>
      </c>
      <c r="I13" s="4">
        <v>9</v>
      </c>
      <c r="J13" s="4">
        <v>10</v>
      </c>
      <c r="K13" s="4">
        <v>11</v>
      </c>
      <c r="L13" s="10">
        <v>12</v>
      </c>
      <c r="M13" s="10">
        <v>13</v>
      </c>
      <c r="N13" s="10">
        <v>14</v>
      </c>
      <c r="O13" s="4">
        <v>15</v>
      </c>
      <c r="P13" s="4">
        <v>16</v>
      </c>
      <c r="Q13" s="4">
        <v>17</v>
      </c>
      <c r="R13" s="4">
        <v>18</v>
      </c>
      <c r="S13" s="4">
        <v>19</v>
      </c>
      <c r="T13" s="4">
        <v>20</v>
      </c>
      <c r="U13" s="4">
        <v>21</v>
      </c>
      <c r="V13" s="4">
        <v>22</v>
      </c>
      <c r="W13" s="4">
        <v>23</v>
      </c>
      <c r="X13" s="4">
        <v>24</v>
      </c>
      <c r="Y13" s="4">
        <v>25</v>
      </c>
    </row>
    <row r="14" spans="1:26" s="46" customFormat="1" ht="24" customHeight="1" x14ac:dyDescent="0.3">
      <c r="A14" s="42" t="s">
        <v>6</v>
      </c>
      <c r="B14" s="43" t="s">
        <v>25</v>
      </c>
      <c r="C14" s="42">
        <v>100</v>
      </c>
      <c r="D14" s="42">
        <v>100</v>
      </c>
      <c r="E14" s="42">
        <f>D14/C14*100</f>
        <v>100</v>
      </c>
      <c r="F14" s="42">
        <v>100</v>
      </c>
      <c r="G14" s="42">
        <v>100</v>
      </c>
      <c r="H14" s="42">
        <f>G14/F14*100</f>
        <v>100</v>
      </c>
      <c r="I14" s="42" t="s">
        <v>98</v>
      </c>
      <c r="J14" s="42" t="s">
        <v>98</v>
      </c>
      <c r="K14" s="42">
        <f>(D14+G14)/2</f>
        <v>100</v>
      </c>
      <c r="L14" s="44">
        <v>99.5</v>
      </c>
      <c r="M14" s="44">
        <v>1</v>
      </c>
      <c r="N14" s="64">
        <v>217796.38</v>
      </c>
      <c r="O14" s="64">
        <v>217635.46</v>
      </c>
      <c r="P14" s="51">
        <f>O14/N14*100</f>
        <v>99.926114474446265</v>
      </c>
      <c r="Q14" s="44">
        <v>1</v>
      </c>
      <c r="R14" s="42">
        <v>1</v>
      </c>
      <c r="S14" s="42" t="s">
        <v>98</v>
      </c>
      <c r="T14" s="42">
        <v>1</v>
      </c>
      <c r="U14" s="42">
        <v>1</v>
      </c>
      <c r="V14" s="42" t="s">
        <v>98</v>
      </c>
      <c r="W14" s="42">
        <v>1</v>
      </c>
      <c r="X14" s="42">
        <v>4</v>
      </c>
      <c r="Y14" s="42" t="s">
        <v>99</v>
      </c>
    </row>
    <row r="15" spans="1:26" s="46" customFormat="1" ht="15.6" x14ac:dyDescent="0.3">
      <c r="A15" s="42" t="s">
        <v>20</v>
      </c>
      <c r="B15" s="43" t="s">
        <v>26</v>
      </c>
      <c r="C15" s="42">
        <v>100</v>
      </c>
      <c r="D15" s="42">
        <v>97.81</v>
      </c>
      <c r="E15" s="42">
        <f t="shared" ref="E15:E46" si="0">D15/C15*100</f>
        <v>97.81</v>
      </c>
      <c r="F15" s="42">
        <v>100</v>
      </c>
      <c r="G15" s="42">
        <v>92.09</v>
      </c>
      <c r="H15" s="42">
        <f t="shared" ref="H15:H46" si="1">G15/F15*100</f>
        <v>92.09</v>
      </c>
      <c r="I15" s="42" t="s">
        <v>98</v>
      </c>
      <c r="J15" s="42" t="s">
        <v>98</v>
      </c>
      <c r="K15" s="42">
        <f t="shared" ref="K15:K46" si="2">(D15+G15)/2</f>
        <v>94.95</v>
      </c>
      <c r="L15" s="44">
        <v>100</v>
      </c>
      <c r="M15" s="44">
        <v>1</v>
      </c>
      <c r="N15" s="64">
        <v>153493.82999999999</v>
      </c>
      <c r="O15" s="64">
        <v>153488.10999999999</v>
      </c>
      <c r="P15" s="51">
        <f t="shared" ref="P15:P46" si="3">O15/N15*100</f>
        <v>99.996273465845491</v>
      </c>
      <c r="Q15" s="44">
        <v>1</v>
      </c>
      <c r="R15" s="42">
        <v>1</v>
      </c>
      <c r="S15" s="42" t="s">
        <v>98</v>
      </c>
      <c r="T15" s="42">
        <v>1</v>
      </c>
      <c r="U15" s="42">
        <v>1</v>
      </c>
      <c r="V15" s="42" t="s">
        <v>98</v>
      </c>
      <c r="W15" s="42">
        <v>1</v>
      </c>
      <c r="X15" s="42">
        <v>4</v>
      </c>
      <c r="Y15" s="42" t="s">
        <v>99</v>
      </c>
    </row>
    <row r="16" spans="1:26" s="52" customFormat="1" ht="15.6" x14ac:dyDescent="0.3">
      <c r="A16" s="42" t="s">
        <v>21</v>
      </c>
      <c r="B16" s="43" t="s">
        <v>27</v>
      </c>
      <c r="C16" s="42">
        <v>100</v>
      </c>
      <c r="D16" s="42">
        <v>100</v>
      </c>
      <c r="E16" s="42">
        <f t="shared" si="0"/>
        <v>100</v>
      </c>
      <c r="F16" s="42">
        <v>100</v>
      </c>
      <c r="G16" s="42">
        <v>100</v>
      </c>
      <c r="H16" s="42">
        <f t="shared" si="1"/>
        <v>100</v>
      </c>
      <c r="I16" s="42" t="s">
        <v>98</v>
      </c>
      <c r="J16" s="42" t="s">
        <v>98</v>
      </c>
      <c r="K16" s="42">
        <f t="shared" si="2"/>
        <v>100</v>
      </c>
      <c r="L16" s="44">
        <v>100</v>
      </c>
      <c r="M16" s="44">
        <v>1</v>
      </c>
      <c r="N16" s="64">
        <v>199875.31</v>
      </c>
      <c r="O16" s="64">
        <v>199550.53</v>
      </c>
      <c r="P16" s="51">
        <f t="shared" si="3"/>
        <v>99.837508694795773</v>
      </c>
      <c r="Q16" s="44">
        <v>1</v>
      </c>
      <c r="R16" s="42">
        <v>1</v>
      </c>
      <c r="S16" s="42" t="s">
        <v>98</v>
      </c>
      <c r="T16" s="42">
        <v>1</v>
      </c>
      <c r="U16" s="42">
        <v>1</v>
      </c>
      <c r="V16" s="42" t="s">
        <v>98</v>
      </c>
      <c r="W16" s="42">
        <v>1</v>
      </c>
      <c r="X16" s="42">
        <v>4</v>
      </c>
      <c r="Y16" s="42" t="s">
        <v>99</v>
      </c>
    </row>
    <row r="17" spans="1:25" s="52" customFormat="1" ht="15.6" x14ac:dyDescent="0.3">
      <c r="A17" s="42" t="s">
        <v>28</v>
      </c>
      <c r="B17" s="43" t="s">
        <v>29</v>
      </c>
      <c r="C17" s="42">
        <v>100</v>
      </c>
      <c r="D17" s="42">
        <v>100</v>
      </c>
      <c r="E17" s="42">
        <f t="shared" si="0"/>
        <v>100</v>
      </c>
      <c r="F17" s="42">
        <v>100</v>
      </c>
      <c r="G17" s="42">
        <v>100</v>
      </c>
      <c r="H17" s="42">
        <f t="shared" si="1"/>
        <v>100</v>
      </c>
      <c r="I17" s="42" t="s">
        <v>98</v>
      </c>
      <c r="J17" s="42" t="s">
        <v>98</v>
      </c>
      <c r="K17" s="42">
        <f t="shared" si="2"/>
        <v>100</v>
      </c>
      <c r="L17" s="44">
        <v>100</v>
      </c>
      <c r="M17" s="44">
        <v>1</v>
      </c>
      <c r="N17" s="64">
        <v>169436.93</v>
      </c>
      <c r="O17" s="64">
        <v>169436.93</v>
      </c>
      <c r="P17" s="51">
        <f t="shared" si="3"/>
        <v>100</v>
      </c>
      <c r="Q17" s="44">
        <v>1</v>
      </c>
      <c r="R17" s="42">
        <v>1</v>
      </c>
      <c r="S17" s="42" t="s">
        <v>98</v>
      </c>
      <c r="T17" s="42">
        <v>1</v>
      </c>
      <c r="U17" s="42">
        <v>1</v>
      </c>
      <c r="V17" s="42" t="s">
        <v>98</v>
      </c>
      <c r="W17" s="42">
        <v>1</v>
      </c>
      <c r="X17" s="42">
        <v>4</v>
      </c>
      <c r="Y17" s="42" t="s">
        <v>99</v>
      </c>
    </row>
    <row r="18" spans="1:25" s="52" customFormat="1" ht="15.6" x14ac:dyDescent="0.3">
      <c r="A18" s="42" t="s">
        <v>30</v>
      </c>
      <c r="B18" s="43" t="s">
        <v>31</v>
      </c>
      <c r="C18" s="42">
        <v>100</v>
      </c>
      <c r="D18" s="42">
        <v>98.5</v>
      </c>
      <c r="E18" s="42">
        <f t="shared" si="0"/>
        <v>98.5</v>
      </c>
      <c r="F18" s="42">
        <v>100</v>
      </c>
      <c r="G18" s="42">
        <v>99.3</v>
      </c>
      <c r="H18" s="42">
        <f t="shared" si="1"/>
        <v>99.3</v>
      </c>
      <c r="I18" s="42" t="s">
        <v>98</v>
      </c>
      <c r="J18" s="42" t="s">
        <v>98</v>
      </c>
      <c r="K18" s="42">
        <f t="shared" si="2"/>
        <v>98.9</v>
      </c>
      <c r="L18" s="44">
        <v>100</v>
      </c>
      <c r="M18" s="44">
        <v>1</v>
      </c>
      <c r="N18" s="64">
        <v>599236.51</v>
      </c>
      <c r="O18" s="64">
        <v>596719.47</v>
      </c>
      <c r="P18" s="51">
        <f t="shared" si="3"/>
        <v>99.579958837955303</v>
      </c>
      <c r="Q18" s="44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25" s="52" customFormat="1" ht="15.6" x14ac:dyDescent="0.3">
      <c r="A19" s="42" t="s">
        <v>32</v>
      </c>
      <c r="B19" s="43" t="s">
        <v>33</v>
      </c>
      <c r="C19" s="42">
        <v>100</v>
      </c>
      <c r="D19" s="42">
        <v>100</v>
      </c>
      <c r="E19" s="42">
        <f t="shared" si="0"/>
        <v>100</v>
      </c>
      <c r="F19" s="42">
        <v>100</v>
      </c>
      <c r="G19" s="42">
        <v>100</v>
      </c>
      <c r="H19" s="42">
        <f t="shared" si="1"/>
        <v>100</v>
      </c>
      <c r="I19" s="42" t="s">
        <v>98</v>
      </c>
      <c r="J19" s="42" t="s">
        <v>98</v>
      </c>
      <c r="K19" s="42">
        <f t="shared" si="2"/>
        <v>100</v>
      </c>
      <c r="L19" s="44">
        <v>100</v>
      </c>
      <c r="M19" s="44">
        <v>1</v>
      </c>
      <c r="N19" s="64">
        <v>187949.4</v>
      </c>
      <c r="O19" s="64">
        <v>187337</v>
      </c>
      <c r="P19" s="51">
        <f t="shared" si="3"/>
        <v>99.67416762171095</v>
      </c>
      <c r="Q19" s="44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9" t="s">
        <v>102</v>
      </c>
    </row>
    <row r="20" spans="1:25" s="46" customFormat="1" ht="15.6" x14ac:dyDescent="0.3">
      <c r="A20" s="42" t="s">
        <v>34</v>
      </c>
      <c r="B20" s="43" t="s">
        <v>35</v>
      </c>
      <c r="C20" s="42">
        <v>100</v>
      </c>
      <c r="D20" s="42">
        <v>100</v>
      </c>
      <c r="E20" s="42">
        <f t="shared" si="0"/>
        <v>100</v>
      </c>
      <c r="F20" s="42">
        <v>100</v>
      </c>
      <c r="G20" s="42">
        <v>100</v>
      </c>
      <c r="H20" s="42">
        <f t="shared" si="1"/>
        <v>100</v>
      </c>
      <c r="I20" s="42" t="s">
        <v>98</v>
      </c>
      <c r="J20" s="42" t="s">
        <v>98</v>
      </c>
      <c r="K20" s="42">
        <f t="shared" si="2"/>
        <v>100</v>
      </c>
      <c r="L20" s="44">
        <v>100</v>
      </c>
      <c r="M20" s="44">
        <v>1</v>
      </c>
      <c r="N20" s="64">
        <v>393896.08</v>
      </c>
      <c r="O20" s="64">
        <v>393618.85</v>
      </c>
      <c r="P20" s="51">
        <f t="shared" si="3"/>
        <v>99.929618492268304</v>
      </c>
      <c r="Q20" s="44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9" t="s">
        <v>102</v>
      </c>
    </row>
    <row r="21" spans="1:25" s="46" customFormat="1" ht="30.75" customHeight="1" x14ac:dyDescent="0.3">
      <c r="A21" s="42" t="s">
        <v>36</v>
      </c>
      <c r="B21" s="43" t="s">
        <v>37</v>
      </c>
      <c r="C21" s="42">
        <v>100</v>
      </c>
      <c r="D21" s="42">
        <v>100</v>
      </c>
      <c r="E21" s="42">
        <f t="shared" si="0"/>
        <v>100</v>
      </c>
      <c r="F21" s="42">
        <v>100</v>
      </c>
      <c r="G21" s="42">
        <v>100</v>
      </c>
      <c r="H21" s="42">
        <f t="shared" si="1"/>
        <v>100</v>
      </c>
      <c r="I21" s="42" t="s">
        <v>98</v>
      </c>
      <c r="J21" s="42" t="s">
        <v>98</v>
      </c>
      <c r="K21" s="42">
        <f t="shared" si="2"/>
        <v>100</v>
      </c>
      <c r="L21" s="44">
        <v>100</v>
      </c>
      <c r="M21" s="44">
        <v>1</v>
      </c>
      <c r="N21" s="64">
        <v>186222.33</v>
      </c>
      <c r="O21" s="64">
        <v>186216.25</v>
      </c>
      <c r="P21" s="51">
        <v>99.99</v>
      </c>
      <c r="Q21" s="44">
        <v>1</v>
      </c>
      <c r="R21" s="42">
        <v>1</v>
      </c>
      <c r="S21" s="42" t="s">
        <v>98</v>
      </c>
      <c r="T21" s="42">
        <v>1</v>
      </c>
      <c r="U21" s="42">
        <v>1</v>
      </c>
      <c r="V21" s="42" t="s">
        <v>98</v>
      </c>
      <c r="W21" s="42">
        <v>1</v>
      </c>
      <c r="X21" s="42">
        <v>4</v>
      </c>
      <c r="Y21" s="42" t="s">
        <v>99</v>
      </c>
    </row>
    <row r="22" spans="1:25" s="46" customFormat="1" ht="24.75" customHeight="1" x14ac:dyDescent="0.3">
      <c r="A22" s="42" t="s">
        <v>38</v>
      </c>
      <c r="B22" s="43" t="s">
        <v>39</v>
      </c>
      <c r="C22" s="42">
        <v>100</v>
      </c>
      <c r="D22" s="42">
        <v>100</v>
      </c>
      <c r="E22" s="42">
        <f t="shared" si="0"/>
        <v>100</v>
      </c>
      <c r="F22" s="42">
        <v>100</v>
      </c>
      <c r="G22" s="42">
        <v>100</v>
      </c>
      <c r="H22" s="42">
        <f t="shared" si="1"/>
        <v>100</v>
      </c>
      <c r="I22" s="42" t="s">
        <v>98</v>
      </c>
      <c r="J22" s="42" t="s">
        <v>98</v>
      </c>
      <c r="K22" s="42">
        <f t="shared" si="2"/>
        <v>100</v>
      </c>
      <c r="L22" s="44">
        <v>100</v>
      </c>
      <c r="M22" s="44">
        <v>1</v>
      </c>
      <c r="N22" s="64">
        <v>332172.58</v>
      </c>
      <c r="O22" s="64">
        <v>332171.46000000002</v>
      </c>
      <c r="P22" s="51">
        <f t="shared" si="3"/>
        <v>99.999662825872022</v>
      </c>
      <c r="Q22" s="44">
        <v>1</v>
      </c>
      <c r="R22" s="42">
        <v>1</v>
      </c>
      <c r="S22" s="42" t="s">
        <v>98</v>
      </c>
      <c r="T22" s="42">
        <v>1</v>
      </c>
      <c r="U22" s="42">
        <v>1</v>
      </c>
      <c r="V22" s="42" t="s">
        <v>98</v>
      </c>
      <c r="W22" s="42">
        <v>1</v>
      </c>
      <c r="X22" s="42">
        <v>4</v>
      </c>
      <c r="Y22" s="42" t="s">
        <v>99</v>
      </c>
    </row>
    <row r="23" spans="1:25" s="46" customFormat="1" ht="15.6" x14ac:dyDescent="0.3">
      <c r="A23" s="42" t="s">
        <v>40</v>
      </c>
      <c r="B23" s="43" t="s">
        <v>41</v>
      </c>
      <c r="C23" s="42">
        <v>100</v>
      </c>
      <c r="D23" s="42">
        <v>100</v>
      </c>
      <c r="E23" s="42">
        <f t="shared" si="0"/>
        <v>100</v>
      </c>
      <c r="F23" s="42">
        <v>100</v>
      </c>
      <c r="G23" s="42">
        <v>100</v>
      </c>
      <c r="H23" s="42">
        <f t="shared" si="1"/>
        <v>100</v>
      </c>
      <c r="I23" s="42" t="s">
        <v>98</v>
      </c>
      <c r="J23" s="42" t="s">
        <v>98</v>
      </c>
      <c r="K23" s="42">
        <f t="shared" si="2"/>
        <v>100</v>
      </c>
      <c r="L23" s="44">
        <v>100</v>
      </c>
      <c r="M23" s="44">
        <v>1</v>
      </c>
      <c r="N23" s="64">
        <v>227617.06400000001</v>
      </c>
      <c r="O23" s="64">
        <v>227617.06400000001</v>
      </c>
      <c r="P23" s="51">
        <f t="shared" si="3"/>
        <v>100</v>
      </c>
      <c r="Q23" s="44">
        <v>1</v>
      </c>
      <c r="R23" s="42">
        <v>1</v>
      </c>
      <c r="S23" s="42" t="s">
        <v>98</v>
      </c>
      <c r="T23" s="42">
        <v>1</v>
      </c>
      <c r="U23" s="42">
        <v>1</v>
      </c>
      <c r="V23" s="42" t="s">
        <v>98</v>
      </c>
      <c r="W23" s="42">
        <v>1</v>
      </c>
      <c r="X23" s="42">
        <v>4</v>
      </c>
      <c r="Y23" s="42" t="s">
        <v>99</v>
      </c>
    </row>
    <row r="24" spans="1:25" s="46" customFormat="1" ht="38.25" customHeight="1" x14ac:dyDescent="0.3">
      <c r="A24" s="42" t="s">
        <v>42</v>
      </c>
      <c r="B24" s="43" t="s">
        <v>43</v>
      </c>
      <c r="C24" s="42">
        <v>100</v>
      </c>
      <c r="D24" s="42">
        <v>100</v>
      </c>
      <c r="E24" s="42">
        <f t="shared" si="0"/>
        <v>100</v>
      </c>
      <c r="F24" s="42">
        <v>0</v>
      </c>
      <c r="G24" s="42">
        <v>0</v>
      </c>
      <c r="H24" s="42">
        <v>0</v>
      </c>
      <c r="I24" s="42" t="s">
        <v>98</v>
      </c>
      <c r="J24" s="42" t="s">
        <v>98</v>
      </c>
      <c r="K24" s="42">
        <v>100</v>
      </c>
      <c r="L24" s="44">
        <v>100</v>
      </c>
      <c r="M24" s="44">
        <v>1</v>
      </c>
      <c r="N24" s="64">
        <v>43952.76</v>
      </c>
      <c r="O24" s="64">
        <v>43827.83</v>
      </c>
      <c r="P24" s="51">
        <f t="shared" si="3"/>
        <v>99.715763014654826</v>
      </c>
      <c r="Q24" s="44">
        <v>1</v>
      </c>
      <c r="R24" s="42">
        <v>1</v>
      </c>
      <c r="S24" s="42" t="s">
        <v>98</v>
      </c>
      <c r="T24" s="42">
        <v>1</v>
      </c>
      <c r="U24" s="42">
        <v>1</v>
      </c>
      <c r="V24" s="42" t="s">
        <v>98</v>
      </c>
      <c r="W24" s="42">
        <v>1</v>
      </c>
      <c r="X24" s="42">
        <v>4</v>
      </c>
      <c r="Y24" s="49" t="s">
        <v>102</v>
      </c>
    </row>
    <row r="25" spans="1:25" s="46" customFormat="1" ht="21" customHeight="1" x14ac:dyDescent="0.3">
      <c r="A25" s="42" t="s">
        <v>44</v>
      </c>
      <c r="B25" s="43" t="s">
        <v>45</v>
      </c>
      <c r="C25" s="42">
        <v>100</v>
      </c>
      <c r="D25" s="42">
        <v>100</v>
      </c>
      <c r="E25" s="42">
        <f t="shared" si="0"/>
        <v>100</v>
      </c>
      <c r="F25" s="42">
        <v>100</v>
      </c>
      <c r="G25" s="42">
        <v>100</v>
      </c>
      <c r="H25" s="42">
        <f t="shared" si="1"/>
        <v>100</v>
      </c>
      <c r="I25" s="42" t="s">
        <v>98</v>
      </c>
      <c r="J25" s="42" t="s">
        <v>98</v>
      </c>
      <c r="K25" s="42">
        <f t="shared" si="2"/>
        <v>100</v>
      </c>
      <c r="L25" s="44">
        <v>100</v>
      </c>
      <c r="M25" s="44">
        <v>1</v>
      </c>
      <c r="N25" s="64">
        <v>545146.24</v>
      </c>
      <c r="O25" s="64">
        <v>545146.24</v>
      </c>
      <c r="P25" s="51">
        <f t="shared" si="3"/>
        <v>100</v>
      </c>
      <c r="Q25" s="44">
        <v>1</v>
      </c>
      <c r="R25" s="42">
        <v>1</v>
      </c>
      <c r="S25" s="42" t="s">
        <v>98</v>
      </c>
      <c r="T25" s="42">
        <v>1</v>
      </c>
      <c r="U25" s="42">
        <v>1</v>
      </c>
      <c r="V25" s="42" t="s">
        <v>98</v>
      </c>
      <c r="W25" s="42">
        <v>1</v>
      </c>
      <c r="X25" s="42">
        <v>4</v>
      </c>
      <c r="Y25" s="42" t="s">
        <v>99</v>
      </c>
    </row>
    <row r="26" spans="1:25" s="46" customFormat="1" ht="22.5" customHeight="1" x14ac:dyDescent="0.3">
      <c r="A26" s="42" t="s">
        <v>46</v>
      </c>
      <c r="B26" s="43" t="s">
        <v>47</v>
      </c>
      <c r="C26" s="42">
        <v>100</v>
      </c>
      <c r="D26" s="42">
        <v>100</v>
      </c>
      <c r="E26" s="42">
        <f t="shared" si="0"/>
        <v>100</v>
      </c>
      <c r="F26" s="42">
        <v>100</v>
      </c>
      <c r="G26" s="42">
        <v>100</v>
      </c>
      <c r="H26" s="42">
        <f t="shared" si="1"/>
        <v>100</v>
      </c>
      <c r="I26" s="42" t="s">
        <v>98</v>
      </c>
      <c r="J26" s="42" t="s">
        <v>98</v>
      </c>
      <c r="K26" s="42">
        <f t="shared" si="2"/>
        <v>100</v>
      </c>
      <c r="L26" s="44">
        <v>100</v>
      </c>
      <c r="M26" s="44">
        <v>1</v>
      </c>
      <c r="N26" s="64">
        <v>126214.18</v>
      </c>
      <c r="O26" s="64">
        <v>125358.68</v>
      </c>
      <c r="P26" s="51">
        <f t="shared" si="3"/>
        <v>99.322183925768087</v>
      </c>
      <c r="Q26" s="65">
        <v>1</v>
      </c>
      <c r="R26" s="42">
        <v>1</v>
      </c>
      <c r="S26" s="42" t="s">
        <v>98</v>
      </c>
      <c r="T26" s="42">
        <v>1</v>
      </c>
      <c r="U26" s="42">
        <v>1</v>
      </c>
      <c r="V26" s="42" t="s">
        <v>98</v>
      </c>
      <c r="W26" s="42">
        <v>1</v>
      </c>
      <c r="X26" s="42">
        <v>4</v>
      </c>
      <c r="Y26" s="49" t="s">
        <v>99</v>
      </c>
    </row>
    <row r="27" spans="1:25" s="46" customFormat="1" ht="18" customHeight="1" x14ac:dyDescent="0.3">
      <c r="A27" s="42" t="s">
        <v>48</v>
      </c>
      <c r="B27" s="43" t="s">
        <v>49</v>
      </c>
      <c r="C27" s="42">
        <v>100</v>
      </c>
      <c r="D27" s="42">
        <v>100</v>
      </c>
      <c r="E27" s="42">
        <f t="shared" si="0"/>
        <v>100</v>
      </c>
      <c r="F27" s="42">
        <v>100</v>
      </c>
      <c r="G27" s="42">
        <v>100</v>
      </c>
      <c r="H27" s="42">
        <f t="shared" si="1"/>
        <v>100</v>
      </c>
      <c r="I27" s="42" t="s">
        <v>98</v>
      </c>
      <c r="J27" s="42" t="s">
        <v>98</v>
      </c>
      <c r="K27" s="42">
        <f t="shared" si="2"/>
        <v>100</v>
      </c>
      <c r="L27" s="44">
        <v>100</v>
      </c>
      <c r="M27" s="44">
        <v>1</v>
      </c>
      <c r="N27" s="64">
        <v>169272.85</v>
      </c>
      <c r="O27" s="64">
        <v>169178.9</v>
      </c>
      <c r="P27" s="51">
        <f t="shared" si="3"/>
        <v>99.944497892012791</v>
      </c>
      <c r="Q27" s="44">
        <v>1</v>
      </c>
      <c r="R27" s="42">
        <v>1</v>
      </c>
      <c r="S27" s="42" t="s">
        <v>98</v>
      </c>
      <c r="T27" s="42">
        <v>1</v>
      </c>
      <c r="U27" s="42">
        <v>1</v>
      </c>
      <c r="V27" s="42" t="s">
        <v>98</v>
      </c>
      <c r="W27" s="42">
        <v>1</v>
      </c>
      <c r="X27" s="42">
        <v>4</v>
      </c>
      <c r="Y27" s="42" t="s">
        <v>99</v>
      </c>
    </row>
    <row r="28" spans="1:25" s="46" customFormat="1" ht="17.25" customHeight="1" x14ac:dyDescent="0.3">
      <c r="A28" s="42" t="s">
        <v>50</v>
      </c>
      <c r="B28" s="43" t="s">
        <v>51</v>
      </c>
      <c r="C28" s="42">
        <v>100</v>
      </c>
      <c r="D28" s="42">
        <v>100</v>
      </c>
      <c r="E28" s="42">
        <f t="shared" si="0"/>
        <v>100</v>
      </c>
      <c r="F28" s="42">
        <v>100</v>
      </c>
      <c r="G28" s="42">
        <v>100</v>
      </c>
      <c r="H28" s="42">
        <f t="shared" si="1"/>
        <v>100</v>
      </c>
      <c r="I28" s="42" t="s">
        <v>98</v>
      </c>
      <c r="J28" s="42" t="s">
        <v>98</v>
      </c>
      <c r="K28" s="42">
        <f t="shared" si="2"/>
        <v>100</v>
      </c>
      <c r="L28" s="44">
        <v>100</v>
      </c>
      <c r="M28" s="44">
        <v>1</v>
      </c>
      <c r="N28" s="64">
        <v>163057.79</v>
      </c>
      <c r="O28" s="64">
        <v>163057.79</v>
      </c>
      <c r="P28" s="51">
        <f t="shared" si="3"/>
        <v>100</v>
      </c>
      <c r="Q28" s="44">
        <v>1</v>
      </c>
      <c r="R28" s="42">
        <v>1</v>
      </c>
      <c r="S28" s="42" t="s">
        <v>98</v>
      </c>
      <c r="T28" s="42">
        <v>1</v>
      </c>
      <c r="U28" s="42">
        <v>1</v>
      </c>
      <c r="V28" s="42" t="s">
        <v>98</v>
      </c>
      <c r="W28" s="42">
        <v>1</v>
      </c>
      <c r="X28" s="42">
        <v>4</v>
      </c>
      <c r="Y28" s="42" t="s">
        <v>99</v>
      </c>
    </row>
    <row r="29" spans="1:25" s="46" customFormat="1" ht="15.6" x14ac:dyDescent="0.3">
      <c r="A29" s="42" t="s">
        <v>52</v>
      </c>
      <c r="B29" s="43" t="s">
        <v>53</v>
      </c>
      <c r="C29" s="42">
        <v>100</v>
      </c>
      <c r="D29" s="42">
        <v>100</v>
      </c>
      <c r="E29" s="42">
        <f t="shared" si="0"/>
        <v>100</v>
      </c>
      <c r="F29" s="42">
        <v>100</v>
      </c>
      <c r="G29" s="42">
        <v>100</v>
      </c>
      <c r="H29" s="42">
        <f t="shared" si="1"/>
        <v>100</v>
      </c>
      <c r="I29" s="42" t="s">
        <v>98</v>
      </c>
      <c r="J29" s="42" t="s">
        <v>98</v>
      </c>
      <c r="K29" s="42">
        <f t="shared" si="2"/>
        <v>100</v>
      </c>
      <c r="L29" s="44">
        <v>100</v>
      </c>
      <c r="M29" s="44">
        <v>1</v>
      </c>
      <c r="N29" s="64">
        <v>674393.59999999998</v>
      </c>
      <c r="O29" s="64">
        <v>674393.59999999998</v>
      </c>
      <c r="P29" s="51">
        <f t="shared" si="3"/>
        <v>100</v>
      </c>
      <c r="Q29" s="44">
        <v>1</v>
      </c>
      <c r="R29" s="42">
        <v>1</v>
      </c>
      <c r="S29" s="42" t="s">
        <v>98</v>
      </c>
      <c r="T29" s="42">
        <v>1</v>
      </c>
      <c r="U29" s="42">
        <v>1</v>
      </c>
      <c r="V29" s="42" t="s">
        <v>98</v>
      </c>
      <c r="W29" s="42">
        <v>1</v>
      </c>
      <c r="X29" s="42">
        <v>4</v>
      </c>
      <c r="Y29" s="42" t="s">
        <v>99</v>
      </c>
    </row>
    <row r="30" spans="1:25" s="46" customFormat="1" ht="15.6" x14ac:dyDescent="0.3">
      <c r="A30" s="42" t="s">
        <v>54</v>
      </c>
      <c r="B30" s="43" t="s">
        <v>55</v>
      </c>
      <c r="C30" s="42">
        <v>100</v>
      </c>
      <c r="D30" s="42">
        <v>100</v>
      </c>
      <c r="E30" s="42">
        <f t="shared" si="0"/>
        <v>100</v>
      </c>
      <c r="F30" s="42">
        <v>100</v>
      </c>
      <c r="G30" s="42">
        <v>100</v>
      </c>
      <c r="H30" s="42">
        <f t="shared" si="1"/>
        <v>100</v>
      </c>
      <c r="I30" s="42" t="s">
        <v>98</v>
      </c>
      <c r="J30" s="42" t="s">
        <v>98</v>
      </c>
      <c r="K30" s="42">
        <f t="shared" si="2"/>
        <v>100</v>
      </c>
      <c r="L30" s="44">
        <v>100</v>
      </c>
      <c r="M30" s="44">
        <v>1</v>
      </c>
      <c r="N30" s="64">
        <v>304013.27</v>
      </c>
      <c r="O30" s="64">
        <v>303670.64</v>
      </c>
      <c r="P30" s="51">
        <f t="shared" si="3"/>
        <v>99.887297682762338</v>
      </c>
      <c r="Q30" s="44">
        <v>1</v>
      </c>
      <c r="R30" s="42">
        <v>1</v>
      </c>
      <c r="S30" s="42" t="s">
        <v>98</v>
      </c>
      <c r="T30" s="42">
        <v>1</v>
      </c>
      <c r="U30" s="42">
        <v>1</v>
      </c>
      <c r="V30" s="42" t="s">
        <v>98</v>
      </c>
      <c r="W30" s="42">
        <v>1</v>
      </c>
      <c r="X30" s="42">
        <v>4</v>
      </c>
      <c r="Y30" s="49" t="s">
        <v>99</v>
      </c>
    </row>
    <row r="31" spans="1:25" s="46" customFormat="1" ht="15.6" x14ac:dyDescent="0.3">
      <c r="A31" s="42" t="s">
        <v>56</v>
      </c>
      <c r="B31" s="43" t="s">
        <v>57</v>
      </c>
      <c r="C31" s="42">
        <v>100</v>
      </c>
      <c r="D31" s="42">
        <v>100</v>
      </c>
      <c r="E31" s="42">
        <f t="shared" si="0"/>
        <v>100</v>
      </c>
      <c r="F31" s="42">
        <v>100</v>
      </c>
      <c r="G31" s="42">
        <v>99</v>
      </c>
      <c r="H31" s="42">
        <f t="shared" si="1"/>
        <v>99</v>
      </c>
      <c r="I31" s="42" t="s">
        <v>98</v>
      </c>
      <c r="J31" s="42" t="s">
        <v>98</v>
      </c>
      <c r="K31" s="42">
        <f t="shared" si="2"/>
        <v>99.5</v>
      </c>
      <c r="L31" s="44">
        <v>99.25</v>
      </c>
      <c r="M31" s="44">
        <v>1</v>
      </c>
      <c r="N31" s="64">
        <v>730069.39</v>
      </c>
      <c r="O31" s="64">
        <v>729614.2</v>
      </c>
      <c r="P31" s="51">
        <f t="shared" si="3"/>
        <v>99.937651132038269</v>
      </c>
      <c r="Q31" s="44">
        <v>1</v>
      </c>
      <c r="R31" s="42">
        <v>1</v>
      </c>
      <c r="S31" s="42" t="s">
        <v>98</v>
      </c>
      <c r="T31" s="42">
        <v>1</v>
      </c>
      <c r="U31" s="42">
        <v>1</v>
      </c>
      <c r="V31" s="42" t="s">
        <v>98</v>
      </c>
      <c r="W31" s="42">
        <v>1</v>
      </c>
      <c r="X31" s="42">
        <v>4</v>
      </c>
      <c r="Y31" s="49" t="s">
        <v>102</v>
      </c>
    </row>
    <row r="32" spans="1:25" s="46" customFormat="1" ht="15.6" x14ac:dyDescent="0.3">
      <c r="A32" s="42" t="s">
        <v>58</v>
      </c>
      <c r="B32" s="43" t="s">
        <v>59</v>
      </c>
      <c r="C32" s="42">
        <v>100</v>
      </c>
      <c r="D32" s="42">
        <v>100</v>
      </c>
      <c r="E32" s="42">
        <f t="shared" si="0"/>
        <v>100</v>
      </c>
      <c r="F32" s="42">
        <v>100</v>
      </c>
      <c r="G32" s="42">
        <v>100</v>
      </c>
      <c r="H32" s="42">
        <f t="shared" si="1"/>
        <v>100</v>
      </c>
      <c r="I32" s="42" t="s">
        <v>98</v>
      </c>
      <c r="J32" s="42" t="s">
        <v>98</v>
      </c>
      <c r="K32" s="42">
        <f t="shared" si="2"/>
        <v>100</v>
      </c>
      <c r="L32" s="44">
        <v>100</v>
      </c>
      <c r="M32" s="44">
        <v>1</v>
      </c>
      <c r="N32" s="64">
        <v>461962.11</v>
      </c>
      <c r="O32" s="64">
        <v>461962.11</v>
      </c>
      <c r="P32" s="51">
        <f t="shared" si="3"/>
        <v>100</v>
      </c>
      <c r="Q32" s="44">
        <v>1</v>
      </c>
      <c r="R32" s="42">
        <v>1</v>
      </c>
      <c r="S32" s="42" t="s">
        <v>98</v>
      </c>
      <c r="T32" s="42">
        <v>1</v>
      </c>
      <c r="U32" s="42">
        <v>1</v>
      </c>
      <c r="V32" s="42" t="s">
        <v>98</v>
      </c>
      <c r="W32" s="42">
        <v>1</v>
      </c>
      <c r="X32" s="42">
        <v>4</v>
      </c>
      <c r="Y32" s="42" t="s">
        <v>99</v>
      </c>
    </row>
    <row r="33" spans="1:25" s="46" customFormat="1" ht="15.6" x14ac:dyDescent="0.3">
      <c r="A33" s="42" t="s">
        <v>60</v>
      </c>
      <c r="B33" s="43" t="s">
        <v>61</v>
      </c>
      <c r="C33" s="42">
        <v>100</v>
      </c>
      <c r="D33" s="42">
        <v>100</v>
      </c>
      <c r="E33" s="42">
        <f t="shared" si="0"/>
        <v>100</v>
      </c>
      <c r="F33" s="42">
        <v>100</v>
      </c>
      <c r="G33" s="42">
        <v>100</v>
      </c>
      <c r="H33" s="42">
        <f t="shared" si="1"/>
        <v>100</v>
      </c>
      <c r="I33" s="42" t="s">
        <v>98</v>
      </c>
      <c r="J33" s="42" t="s">
        <v>98</v>
      </c>
      <c r="K33" s="42">
        <f t="shared" si="2"/>
        <v>100</v>
      </c>
      <c r="L33" s="44">
        <v>100</v>
      </c>
      <c r="M33" s="44">
        <v>1</v>
      </c>
      <c r="N33" s="64">
        <v>233171.41</v>
      </c>
      <c r="O33" s="64">
        <v>233168.67</v>
      </c>
      <c r="P33" s="51">
        <f t="shared" si="3"/>
        <v>99.998824898815869</v>
      </c>
      <c r="Q33" s="44">
        <v>1</v>
      </c>
      <c r="R33" s="42">
        <v>1</v>
      </c>
      <c r="S33" s="42" t="s">
        <v>98</v>
      </c>
      <c r="T33" s="42">
        <v>1</v>
      </c>
      <c r="U33" s="42">
        <v>1</v>
      </c>
      <c r="V33" s="42" t="s">
        <v>98</v>
      </c>
      <c r="W33" s="42">
        <v>1</v>
      </c>
      <c r="X33" s="42">
        <v>4</v>
      </c>
      <c r="Y33" s="42" t="s">
        <v>99</v>
      </c>
    </row>
    <row r="34" spans="1:25" s="46" customFormat="1" ht="15.6" x14ac:dyDescent="0.3">
      <c r="A34" s="42" t="s">
        <v>62</v>
      </c>
      <c r="B34" s="43" t="s">
        <v>63</v>
      </c>
      <c r="C34" s="42">
        <v>100</v>
      </c>
      <c r="D34" s="42">
        <v>100</v>
      </c>
      <c r="E34" s="42">
        <f t="shared" si="0"/>
        <v>100</v>
      </c>
      <c r="F34" s="42">
        <v>100</v>
      </c>
      <c r="G34" s="42">
        <v>97.96</v>
      </c>
      <c r="H34" s="42">
        <f t="shared" si="1"/>
        <v>97.96</v>
      </c>
      <c r="I34" s="42" t="s">
        <v>98</v>
      </c>
      <c r="J34" s="42" t="s">
        <v>98</v>
      </c>
      <c r="K34" s="42">
        <f t="shared" si="2"/>
        <v>98.97999999999999</v>
      </c>
      <c r="L34" s="44">
        <v>100</v>
      </c>
      <c r="M34" s="44">
        <v>1</v>
      </c>
      <c r="N34" s="64">
        <v>410813.55</v>
      </c>
      <c r="O34" s="64">
        <v>410707.36</v>
      </c>
      <c r="P34" s="51">
        <f t="shared" si="3"/>
        <v>99.974151290774131</v>
      </c>
      <c r="Q34" s="44">
        <v>1</v>
      </c>
      <c r="R34" s="42">
        <v>1</v>
      </c>
      <c r="S34" s="42" t="s">
        <v>98</v>
      </c>
      <c r="T34" s="42">
        <v>1</v>
      </c>
      <c r="U34" s="42">
        <v>1</v>
      </c>
      <c r="V34" s="42" t="s">
        <v>98</v>
      </c>
      <c r="W34" s="42">
        <v>1</v>
      </c>
      <c r="X34" s="42">
        <v>4</v>
      </c>
      <c r="Y34" s="42" t="s">
        <v>99</v>
      </c>
    </row>
    <row r="35" spans="1:25" s="46" customFormat="1" ht="15.6" x14ac:dyDescent="0.3">
      <c r="A35" s="42" t="s">
        <v>64</v>
      </c>
      <c r="B35" s="43" t="s">
        <v>65</v>
      </c>
      <c r="C35" s="42">
        <v>100</v>
      </c>
      <c r="D35" s="42">
        <v>100</v>
      </c>
      <c r="E35" s="42">
        <f t="shared" si="0"/>
        <v>100</v>
      </c>
      <c r="F35" s="42">
        <v>100</v>
      </c>
      <c r="G35" s="42">
        <v>100</v>
      </c>
      <c r="H35" s="42">
        <f t="shared" si="1"/>
        <v>100</v>
      </c>
      <c r="I35" s="42" t="s">
        <v>98</v>
      </c>
      <c r="J35" s="42" t="s">
        <v>98</v>
      </c>
      <c r="K35" s="42">
        <f t="shared" si="2"/>
        <v>100</v>
      </c>
      <c r="L35" s="44">
        <v>100</v>
      </c>
      <c r="M35" s="44">
        <v>1</v>
      </c>
      <c r="N35" s="64">
        <v>286919.71999999997</v>
      </c>
      <c r="O35" s="64">
        <v>286909.76</v>
      </c>
      <c r="P35" s="51">
        <f t="shared" si="3"/>
        <v>99.996528645713184</v>
      </c>
      <c r="Q35" s="44">
        <v>1</v>
      </c>
      <c r="R35" s="42">
        <v>1</v>
      </c>
      <c r="S35" s="42" t="s">
        <v>98</v>
      </c>
      <c r="T35" s="42">
        <v>1</v>
      </c>
      <c r="U35" s="42">
        <v>1</v>
      </c>
      <c r="V35" s="42" t="s">
        <v>98</v>
      </c>
      <c r="W35" s="42">
        <v>1</v>
      </c>
      <c r="X35" s="42">
        <v>4</v>
      </c>
      <c r="Y35" s="42" t="s">
        <v>99</v>
      </c>
    </row>
    <row r="36" spans="1:25" s="46" customFormat="1" ht="15.6" x14ac:dyDescent="0.3">
      <c r="A36" s="42" t="s">
        <v>66</v>
      </c>
      <c r="B36" s="43" t="s">
        <v>67</v>
      </c>
      <c r="C36" s="42">
        <v>100</v>
      </c>
      <c r="D36" s="42">
        <v>100</v>
      </c>
      <c r="E36" s="42">
        <f t="shared" si="0"/>
        <v>100</v>
      </c>
      <c r="F36" s="42">
        <v>100</v>
      </c>
      <c r="G36" s="42">
        <v>98.9</v>
      </c>
      <c r="H36" s="42">
        <f t="shared" si="1"/>
        <v>98.9</v>
      </c>
      <c r="I36" s="42" t="s">
        <v>98</v>
      </c>
      <c r="J36" s="42" t="s">
        <v>98</v>
      </c>
      <c r="K36" s="42">
        <f t="shared" si="2"/>
        <v>99.45</v>
      </c>
      <c r="L36" s="44">
        <v>100</v>
      </c>
      <c r="M36" s="44">
        <v>1</v>
      </c>
      <c r="N36" s="64">
        <v>323901.5</v>
      </c>
      <c r="O36" s="64">
        <v>323894.87</v>
      </c>
      <c r="P36" s="51">
        <f t="shared" si="3"/>
        <v>99.997953081415176</v>
      </c>
      <c r="Q36" s="44">
        <v>1</v>
      </c>
      <c r="R36" s="42">
        <v>1</v>
      </c>
      <c r="S36" s="42" t="s">
        <v>98</v>
      </c>
      <c r="T36" s="42">
        <v>1</v>
      </c>
      <c r="U36" s="42">
        <v>1</v>
      </c>
      <c r="V36" s="42" t="s">
        <v>98</v>
      </c>
      <c r="W36" s="42">
        <v>1</v>
      </c>
      <c r="X36" s="42">
        <v>4</v>
      </c>
      <c r="Y36" s="42" t="s">
        <v>99</v>
      </c>
    </row>
    <row r="37" spans="1:25" s="46" customFormat="1" ht="15.6" x14ac:dyDescent="0.3">
      <c r="A37" s="42" t="s">
        <v>68</v>
      </c>
      <c r="B37" s="43" t="s">
        <v>69</v>
      </c>
      <c r="C37" s="42">
        <v>100</v>
      </c>
      <c r="D37" s="42">
        <v>100</v>
      </c>
      <c r="E37" s="42">
        <f t="shared" si="0"/>
        <v>100</v>
      </c>
      <c r="F37" s="42">
        <v>100</v>
      </c>
      <c r="G37" s="42">
        <v>100</v>
      </c>
      <c r="H37" s="42">
        <f t="shared" si="1"/>
        <v>100</v>
      </c>
      <c r="I37" s="42" t="s">
        <v>98</v>
      </c>
      <c r="J37" s="42" t="s">
        <v>98</v>
      </c>
      <c r="K37" s="42">
        <f t="shared" si="2"/>
        <v>100</v>
      </c>
      <c r="L37" s="44">
        <v>100</v>
      </c>
      <c r="M37" s="44">
        <v>1</v>
      </c>
      <c r="N37" s="64">
        <v>386460.12</v>
      </c>
      <c r="O37" s="64">
        <v>386460.12</v>
      </c>
      <c r="P37" s="51">
        <f t="shared" si="3"/>
        <v>100</v>
      </c>
      <c r="Q37" s="44">
        <v>1</v>
      </c>
      <c r="R37" s="42">
        <v>1</v>
      </c>
      <c r="S37" s="42" t="s">
        <v>98</v>
      </c>
      <c r="T37" s="42">
        <v>1</v>
      </c>
      <c r="U37" s="42">
        <v>1</v>
      </c>
      <c r="V37" s="42" t="s">
        <v>98</v>
      </c>
      <c r="W37" s="42">
        <v>1</v>
      </c>
      <c r="X37" s="42">
        <v>4</v>
      </c>
      <c r="Y37" s="42" t="s">
        <v>99</v>
      </c>
    </row>
    <row r="38" spans="1:25" s="46" customFormat="1" ht="15.6" x14ac:dyDescent="0.3">
      <c r="A38" s="42" t="s">
        <v>70</v>
      </c>
      <c r="B38" s="43" t="s">
        <v>71</v>
      </c>
      <c r="C38" s="42">
        <v>100</v>
      </c>
      <c r="D38" s="42">
        <v>100</v>
      </c>
      <c r="E38" s="42">
        <f t="shared" si="0"/>
        <v>100</v>
      </c>
      <c r="F38" s="42">
        <v>100</v>
      </c>
      <c r="G38" s="42">
        <v>100</v>
      </c>
      <c r="H38" s="42">
        <f t="shared" si="1"/>
        <v>100</v>
      </c>
      <c r="I38" s="42" t="s">
        <v>98</v>
      </c>
      <c r="J38" s="42" t="s">
        <v>98</v>
      </c>
      <c r="K38" s="42">
        <f t="shared" si="2"/>
        <v>100</v>
      </c>
      <c r="L38" s="44">
        <v>100</v>
      </c>
      <c r="M38" s="44">
        <v>1</v>
      </c>
      <c r="N38" s="64">
        <v>125921.02</v>
      </c>
      <c r="O38" s="64">
        <v>125908.28</v>
      </c>
      <c r="P38" s="51">
        <f t="shared" si="3"/>
        <v>99.9898825470124</v>
      </c>
      <c r="Q38" s="44">
        <v>1</v>
      </c>
      <c r="R38" s="42">
        <v>1</v>
      </c>
      <c r="S38" s="42" t="s">
        <v>98</v>
      </c>
      <c r="T38" s="42">
        <v>1</v>
      </c>
      <c r="U38" s="42">
        <v>1</v>
      </c>
      <c r="V38" s="42" t="s">
        <v>98</v>
      </c>
      <c r="W38" s="42">
        <v>1</v>
      </c>
      <c r="X38" s="42">
        <v>4</v>
      </c>
      <c r="Y38" s="42" t="s">
        <v>99</v>
      </c>
    </row>
    <row r="39" spans="1:25" s="46" customFormat="1" ht="15.6" x14ac:dyDescent="0.3">
      <c r="A39" s="42" t="s">
        <v>72</v>
      </c>
      <c r="B39" s="43" t="s">
        <v>73</v>
      </c>
      <c r="C39" s="42">
        <v>100</v>
      </c>
      <c r="D39" s="42">
        <v>100</v>
      </c>
      <c r="E39" s="42">
        <f t="shared" si="0"/>
        <v>100</v>
      </c>
      <c r="F39" s="42">
        <v>100</v>
      </c>
      <c r="G39" s="42">
        <v>100</v>
      </c>
      <c r="H39" s="42">
        <f t="shared" si="1"/>
        <v>100</v>
      </c>
      <c r="I39" s="42" t="s">
        <v>98</v>
      </c>
      <c r="J39" s="42" t="s">
        <v>98</v>
      </c>
      <c r="K39" s="42">
        <f t="shared" si="2"/>
        <v>100</v>
      </c>
      <c r="L39" s="44">
        <v>100</v>
      </c>
      <c r="M39" s="44">
        <v>1</v>
      </c>
      <c r="N39" s="64">
        <v>619017.81999999995</v>
      </c>
      <c r="O39" s="64">
        <v>618574.63</v>
      </c>
      <c r="P39" s="51">
        <f t="shared" si="3"/>
        <v>99.928404322835178</v>
      </c>
      <c r="Q39" s="44">
        <v>1</v>
      </c>
      <c r="R39" s="42">
        <v>1</v>
      </c>
      <c r="S39" s="42" t="s">
        <v>98</v>
      </c>
      <c r="T39" s="42">
        <v>1</v>
      </c>
      <c r="U39" s="42">
        <v>1</v>
      </c>
      <c r="V39" s="42" t="s">
        <v>98</v>
      </c>
      <c r="W39" s="42">
        <v>1</v>
      </c>
      <c r="X39" s="42">
        <v>4</v>
      </c>
      <c r="Y39" s="42" t="s">
        <v>99</v>
      </c>
    </row>
    <row r="40" spans="1:25" s="46" customFormat="1" ht="15.6" x14ac:dyDescent="0.3">
      <c r="A40" s="42" t="s">
        <v>74</v>
      </c>
      <c r="B40" s="43" t="s">
        <v>75</v>
      </c>
      <c r="C40" s="42">
        <v>100</v>
      </c>
      <c r="D40" s="42">
        <v>100</v>
      </c>
      <c r="E40" s="42">
        <f t="shared" si="0"/>
        <v>100</v>
      </c>
      <c r="F40" s="42">
        <v>100</v>
      </c>
      <c r="G40" s="42">
        <v>100</v>
      </c>
      <c r="H40" s="42">
        <f t="shared" si="1"/>
        <v>100</v>
      </c>
      <c r="I40" s="42" t="s">
        <v>98</v>
      </c>
      <c r="J40" s="42" t="s">
        <v>98</v>
      </c>
      <c r="K40" s="42">
        <f t="shared" si="2"/>
        <v>100</v>
      </c>
      <c r="L40" s="44">
        <v>100</v>
      </c>
      <c r="M40" s="44">
        <v>1</v>
      </c>
      <c r="N40" s="64">
        <v>582567.72</v>
      </c>
      <c r="O40" s="64">
        <v>582567.72</v>
      </c>
      <c r="P40" s="51">
        <f t="shared" si="3"/>
        <v>100</v>
      </c>
      <c r="Q40" s="44">
        <v>1</v>
      </c>
      <c r="R40" s="42">
        <v>1</v>
      </c>
      <c r="S40" s="42" t="s">
        <v>98</v>
      </c>
      <c r="T40" s="42">
        <v>1</v>
      </c>
      <c r="U40" s="42">
        <v>1</v>
      </c>
      <c r="V40" s="42" t="s">
        <v>98</v>
      </c>
      <c r="W40" s="42">
        <v>1</v>
      </c>
      <c r="X40" s="42">
        <v>4</v>
      </c>
      <c r="Y40" s="42" t="s">
        <v>99</v>
      </c>
    </row>
    <row r="41" spans="1:25" s="46" customFormat="1" ht="15.6" x14ac:dyDescent="0.3">
      <c r="A41" s="42" t="s">
        <v>76</v>
      </c>
      <c r="B41" s="43" t="s">
        <v>77</v>
      </c>
      <c r="C41" s="42">
        <v>100</v>
      </c>
      <c r="D41" s="42">
        <v>99</v>
      </c>
      <c r="E41" s="42">
        <f t="shared" si="0"/>
        <v>99</v>
      </c>
      <c r="F41" s="42">
        <v>100</v>
      </c>
      <c r="G41" s="42">
        <v>100</v>
      </c>
      <c r="H41" s="42">
        <f t="shared" si="1"/>
        <v>100</v>
      </c>
      <c r="I41" s="42" t="s">
        <v>98</v>
      </c>
      <c r="J41" s="42" t="s">
        <v>98</v>
      </c>
      <c r="K41" s="42">
        <f t="shared" si="2"/>
        <v>99.5</v>
      </c>
      <c r="L41" s="44">
        <v>100</v>
      </c>
      <c r="M41" s="44">
        <v>1</v>
      </c>
      <c r="N41" s="64">
        <v>366415.16</v>
      </c>
      <c r="O41" s="64">
        <v>364904.42</v>
      </c>
      <c r="P41" s="51">
        <f t="shared" si="3"/>
        <v>99.587697190258169</v>
      </c>
      <c r="Q41" s="44">
        <v>1</v>
      </c>
      <c r="R41" s="42">
        <v>1</v>
      </c>
      <c r="S41" s="42" t="s">
        <v>98</v>
      </c>
      <c r="T41" s="42">
        <v>1</v>
      </c>
      <c r="U41" s="42">
        <v>1</v>
      </c>
      <c r="V41" s="42" t="s">
        <v>98</v>
      </c>
      <c r="W41" s="42">
        <v>1</v>
      </c>
      <c r="X41" s="42">
        <v>4</v>
      </c>
      <c r="Y41" s="42" t="s">
        <v>99</v>
      </c>
    </row>
    <row r="42" spans="1:25" s="46" customFormat="1" ht="15.6" x14ac:dyDescent="0.3">
      <c r="A42" s="42" t="s">
        <v>78</v>
      </c>
      <c r="B42" s="43" t="s">
        <v>79</v>
      </c>
      <c r="C42" s="42">
        <v>100</v>
      </c>
      <c r="D42" s="42">
        <v>100</v>
      </c>
      <c r="E42" s="42">
        <f t="shared" si="0"/>
        <v>100</v>
      </c>
      <c r="F42" s="42">
        <v>100</v>
      </c>
      <c r="G42" s="42">
        <v>100</v>
      </c>
      <c r="H42" s="42">
        <f t="shared" si="1"/>
        <v>100</v>
      </c>
      <c r="I42" s="42" t="s">
        <v>98</v>
      </c>
      <c r="J42" s="42" t="s">
        <v>98</v>
      </c>
      <c r="K42" s="42">
        <f t="shared" si="2"/>
        <v>100</v>
      </c>
      <c r="L42" s="44">
        <v>100</v>
      </c>
      <c r="M42" s="44">
        <v>1</v>
      </c>
      <c r="N42" s="64">
        <v>302911.77</v>
      </c>
      <c r="O42" s="64">
        <v>302911.77</v>
      </c>
      <c r="P42" s="51">
        <f t="shared" si="3"/>
        <v>100</v>
      </c>
      <c r="Q42" s="44">
        <v>1</v>
      </c>
      <c r="R42" s="42">
        <v>1</v>
      </c>
      <c r="S42" s="42" t="s">
        <v>98</v>
      </c>
      <c r="T42" s="42">
        <v>1</v>
      </c>
      <c r="U42" s="42">
        <v>1</v>
      </c>
      <c r="V42" s="42" t="s">
        <v>98</v>
      </c>
      <c r="W42" s="42">
        <v>1</v>
      </c>
      <c r="X42" s="42">
        <v>4</v>
      </c>
      <c r="Y42" s="42" t="s">
        <v>99</v>
      </c>
    </row>
    <row r="43" spans="1:25" s="46" customFormat="1" ht="15.6" x14ac:dyDescent="0.3">
      <c r="A43" s="42" t="s">
        <v>80</v>
      </c>
      <c r="B43" s="43" t="s">
        <v>81</v>
      </c>
      <c r="C43" s="42">
        <v>100</v>
      </c>
      <c r="D43" s="42">
        <v>100</v>
      </c>
      <c r="E43" s="42">
        <f t="shared" si="0"/>
        <v>100</v>
      </c>
      <c r="F43" s="42">
        <v>100</v>
      </c>
      <c r="G43" s="42">
        <v>99.36</v>
      </c>
      <c r="H43" s="42">
        <f t="shared" si="1"/>
        <v>99.36</v>
      </c>
      <c r="I43" s="42" t="s">
        <v>98</v>
      </c>
      <c r="J43" s="42" t="s">
        <v>98</v>
      </c>
      <c r="K43" s="42">
        <f t="shared" si="2"/>
        <v>99.68</v>
      </c>
      <c r="L43" s="44">
        <v>100.5</v>
      </c>
      <c r="M43" s="44">
        <v>1</v>
      </c>
      <c r="N43" s="64">
        <v>353032.88</v>
      </c>
      <c r="O43" s="64">
        <v>353032.73</v>
      </c>
      <c r="P43" s="51">
        <f t="shared" si="3"/>
        <v>99.999957511039767</v>
      </c>
      <c r="Q43" s="44">
        <v>1</v>
      </c>
      <c r="R43" s="42">
        <v>1</v>
      </c>
      <c r="S43" s="42" t="s">
        <v>98</v>
      </c>
      <c r="T43" s="42">
        <v>1</v>
      </c>
      <c r="U43" s="42">
        <v>1</v>
      </c>
      <c r="V43" s="42" t="s">
        <v>98</v>
      </c>
      <c r="W43" s="42">
        <v>1</v>
      </c>
      <c r="X43" s="42">
        <v>4</v>
      </c>
      <c r="Y43" s="42" t="s">
        <v>99</v>
      </c>
    </row>
    <row r="44" spans="1:25" s="46" customFormat="1" ht="15.6" x14ac:dyDescent="0.3">
      <c r="A44" s="42" t="s">
        <v>82</v>
      </c>
      <c r="B44" s="43" t="s">
        <v>83</v>
      </c>
      <c r="C44" s="42">
        <v>100</v>
      </c>
      <c r="D44" s="42">
        <v>100</v>
      </c>
      <c r="E44" s="42">
        <f t="shared" si="0"/>
        <v>100</v>
      </c>
      <c r="F44" s="42">
        <v>100</v>
      </c>
      <c r="G44" s="42">
        <v>100</v>
      </c>
      <c r="H44" s="42">
        <f t="shared" si="1"/>
        <v>100</v>
      </c>
      <c r="I44" s="42" t="s">
        <v>98</v>
      </c>
      <c r="J44" s="42" t="s">
        <v>98</v>
      </c>
      <c r="K44" s="42">
        <f t="shared" si="2"/>
        <v>100</v>
      </c>
      <c r="L44" s="44">
        <v>100</v>
      </c>
      <c r="M44" s="44">
        <v>1</v>
      </c>
      <c r="N44" s="64">
        <v>567586.25</v>
      </c>
      <c r="O44" s="64">
        <v>567586.25</v>
      </c>
      <c r="P44" s="51">
        <f t="shared" si="3"/>
        <v>100</v>
      </c>
      <c r="Q44" s="44">
        <v>1</v>
      </c>
      <c r="R44" s="42">
        <v>1</v>
      </c>
      <c r="S44" s="42" t="s">
        <v>98</v>
      </c>
      <c r="T44" s="42">
        <v>1</v>
      </c>
      <c r="U44" s="42">
        <v>1</v>
      </c>
      <c r="V44" s="42" t="s">
        <v>98</v>
      </c>
      <c r="W44" s="42">
        <v>1</v>
      </c>
      <c r="X44" s="42">
        <v>4</v>
      </c>
      <c r="Y44" s="42" t="s">
        <v>99</v>
      </c>
    </row>
    <row r="45" spans="1:25" s="46" customFormat="1" ht="23.25" customHeight="1" x14ac:dyDescent="0.3">
      <c r="A45" s="42" t="s">
        <v>84</v>
      </c>
      <c r="B45" s="43" t="s">
        <v>85</v>
      </c>
      <c r="C45" s="42">
        <v>100</v>
      </c>
      <c r="D45" s="42">
        <v>100</v>
      </c>
      <c r="E45" s="42">
        <f t="shared" si="0"/>
        <v>100</v>
      </c>
      <c r="F45" s="42">
        <v>100</v>
      </c>
      <c r="G45" s="42">
        <v>100</v>
      </c>
      <c r="H45" s="42">
        <f t="shared" si="1"/>
        <v>100</v>
      </c>
      <c r="I45" s="42" t="s">
        <v>98</v>
      </c>
      <c r="J45" s="42" t="s">
        <v>98</v>
      </c>
      <c r="K45" s="42">
        <f t="shared" si="2"/>
        <v>100</v>
      </c>
      <c r="L45" s="44">
        <v>98.26</v>
      </c>
      <c r="M45" s="44">
        <v>1</v>
      </c>
      <c r="N45" s="64">
        <v>335275.19</v>
      </c>
      <c r="O45" s="64">
        <v>334821.34999999998</v>
      </c>
      <c r="P45" s="51">
        <f t="shared" si="3"/>
        <v>99.864636569141894</v>
      </c>
      <c r="Q45" s="44">
        <v>1</v>
      </c>
      <c r="R45" s="42">
        <v>1</v>
      </c>
      <c r="S45" s="42" t="s">
        <v>98</v>
      </c>
      <c r="T45" s="42">
        <v>1</v>
      </c>
      <c r="U45" s="42">
        <v>1</v>
      </c>
      <c r="V45" s="42" t="s">
        <v>98</v>
      </c>
      <c r="W45" s="42">
        <v>1</v>
      </c>
      <c r="X45" s="42">
        <v>4</v>
      </c>
      <c r="Y45" s="49" t="s">
        <v>99</v>
      </c>
    </row>
    <row r="46" spans="1:25" s="46" customFormat="1" ht="15.6" x14ac:dyDescent="0.3">
      <c r="A46" s="42" t="s">
        <v>86</v>
      </c>
      <c r="B46" s="43" t="s">
        <v>87</v>
      </c>
      <c r="C46" s="42">
        <v>100</v>
      </c>
      <c r="D46" s="42">
        <v>100</v>
      </c>
      <c r="E46" s="42">
        <f t="shared" si="0"/>
        <v>100</v>
      </c>
      <c r="F46" s="42">
        <v>100</v>
      </c>
      <c r="G46" s="42">
        <v>100</v>
      </c>
      <c r="H46" s="42">
        <f t="shared" si="1"/>
        <v>100</v>
      </c>
      <c r="I46" s="42" t="s">
        <v>98</v>
      </c>
      <c r="J46" s="42" t="s">
        <v>98</v>
      </c>
      <c r="K46" s="42">
        <f t="shared" si="2"/>
        <v>100</v>
      </c>
      <c r="L46" s="44">
        <v>100</v>
      </c>
      <c r="M46" s="44">
        <v>1</v>
      </c>
      <c r="N46" s="64">
        <v>2144732.92</v>
      </c>
      <c r="O46" s="64">
        <v>2144732.92</v>
      </c>
      <c r="P46" s="51">
        <f t="shared" si="3"/>
        <v>100</v>
      </c>
      <c r="Q46" s="44">
        <v>1</v>
      </c>
      <c r="R46" s="42">
        <v>1</v>
      </c>
      <c r="S46" s="42" t="s">
        <v>98</v>
      </c>
      <c r="T46" s="42">
        <v>1</v>
      </c>
      <c r="U46" s="42">
        <v>1</v>
      </c>
      <c r="V46" s="42" t="s">
        <v>98</v>
      </c>
      <c r="W46" s="42">
        <v>1</v>
      </c>
      <c r="X46" s="42">
        <v>4</v>
      </c>
      <c r="Y46" s="42" t="s">
        <v>99</v>
      </c>
    </row>
    <row r="47" spans="1:25" ht="15.6" x14ac:dyDescent="0.3">
      <c r="A47" s="34"/>
      <c r="B47" s="35" t="s">
        <v>141</v>
      </c>
      <c r="C47" s="36"/>
      <c r="D47" s="36"/>
      <c r="E47" s="36"/>
      <c r="F47" s="36"/>
      <c r="G47" s="36"/>
      <c r="H47" s="36"/>
      <c r="I47" s="36"/>
      <c r="J47" s="36"/>
      <c r="K47" s="36"/>
      <c r="L47" s="37"/>
      <c r="M47" s="37"/>
      <c r="N47" s="38">
        <f>SUM(N14:N46)</f>
        <v>12924505.634</v>
      </c>
      <c r="O47" s="38">
        <f>SUM(O14:O46)</f>
        <v>12916181.964</v>
      </c>
      <c r="P47" s="39"/>
      <c r="Q47" s="37"/>
      <c r="R47" s="36"/>
      <c r="S47" s="36"/>
      <c r="T47" s="36"/>
      <c r="U47" s="36"/>
      <c r="V47" s="36"/>
      <c r="W47" s="36"/>
      <c r="X47" s="36"/>
      <c r="Y47" s="36"/>
    </row>
    <row r="48" spans="1:25" ht="15.6" x14ac:dyDescent="0.3">
      <c r="A48" s="15"/>
      <c r="B48" s="15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24"/>
      <c r="O48" s="24"/>
      <c r="P48" s="15"/>
      <c r="Q48" s="33"/>
      <c r="R48" s="33"/>
      <c r="S48" s="33"/>
      <c r="T48" s="15"/>
      <c r="U48" s="15"/>
      <c r="V48" s="15"/>
      <c r="W48" s="15"/>
      <c r="X48" s="15"/>
    </row>
    <row r="49" spans="1:24" ht="15.6" x14ac:dyDescent="0.3">
      <c r="A49" s="15"/>
      <c r="B49" s="17" t="s">
        <v>115</v>
      </c>
      <c r="C49" s="17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</row>
    <row r="50" spans="1:24" ht="15.6" x14ac:dyDescent="0.3">
      <c r="A50" s="15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33"/>
      <c r="O50" s="33"/>
      <c r="P50" s="33"/>
      <c r="Q50" s="15"/>
      <c r="R50" s="15"/>
      <c r="S50" s="15"/>
      <c r="T50" s="15"/>
      <c r="U50" s="15"/>
      <c r="V50" s="15"/>
      <c r="W50" s="15"/>
      <c r="X50" s="15"/>
    </row>
    <row r="51" spans="1:24" ht="15.6" x14ac:dyDescent="0.3">
      <c r="A51" s="15"/>
      <c r="B51" s="17" t="s">
        <v>114</v>
      </c>
      <c r="C51" s="17"/>
      <c r="D51" s="17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</row>
    <row r="52" spans="1:24" ht="15.6" x14ac:dyDescent="0.3">
      <c r="A52" s="15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</row>
    <row r="53" spans="1:24" ht="15.6" hidden="1" x14ac:dyDescent="0.3">
      <c r="A53" s="15"/>
      <c r="B53" s="15" t="s">
        <v>129</v>
      </c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</row>
    <row r="54" spans="1:24" ht="15.6" hidden="1" x14ac:dyDescent="0.3">
      <c r="A54" s="15"/>
      <c r="B54" s="15" t="s">
        <v>133</v>
      </c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ht="15.6" hidden="1" x14ac:dyDescent="0.3">
      <c r="A55" s="15"/>
      <c r="B55" s="15">
        <v>12179.23</v>
      </c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15.6" hidden="1" x14ac:dyDescent="0.3">
      <c r="A56" s="15"/>
      <c r="B56" s="15">
        <v>11748.29</v>
      </c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ht="15.6" hidden="1" x14ac:dyDescent="0.3">
      <c r="A57" s="15"/>
      <c r="B57" s="15">
        <f>B55-B56</f>
        <v>430.93999999999869</v>
      </c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</row>
    <row r="58" spans="1:24" ht="15.6" x14ac:dyDescent="0.3">
      <c r="A58" s="15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</row>
    <row r="59" spans="1:24" ht="15.6" x14ac:dyDescent="0.3">
      <c r="A59" s="15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</row>
    <row r="60" spans="1:24" ht="15.6" x14ac:dyDescent="0.3">
      <c r="A60" s="15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</row>
  </sheetData>
  <mergeCells count="43">
    <mergeCell ref="A1:Y1"/>
    <mergeCell ref="A2:Y2"/>
    <mergeCell ref="A3:Y3"/>
    <mergeCell ref="A4:Y4"/>
    <mergeCell ref="A5:Y5"/>
    <mergeCell ref="A6:A12"/>
    <mergeCell ref="B6:B12"/>
    <mergeCell ref="C6:W6"/>
    <mergeCell ref="X6:X12"/>
    <mergeCell ref="Y6:Y12"/>
    <mergeCell ref="C7:K8"/>
    <mergeCell ref="L7:M9"/>
    <mergeCell ref="N7:Q9"/>
    <mergeCell ref="R7:T9"/>
    <mergeCell ref="U7:W9"/>
    <mergeCell ref="P10:P12"/>
    <mergeCell ref="Q10:Q12"/>
    <mergeCell ref="R10:R12"/>
    <mergeCell ref="S10:S12"/>
    <mergeCell ref="T10:T12"/>
    <mergeCell ref="J11:J12"/>
    <mergeCell ref="Z9:Z10"/>
    <mergeCell ref="C10:E10"/>
    <mergeCell ref="F10:H10"/>
    <mergeCell ref="I10:K10"/>
    <mergeCell ref="L10:L12"/>
    <mergeCell ref="M10:M12"/>
    <mergeCell ref="N10:N12"/>
    <mergeCell ref="W10:W12"/>
    <mergeCell ref="C11:C12"/>
    <mergeCell ref="D11:D12"/>
    <mergeCell ref="E11:E12"/>
    <mergeCell ref="F11:F12"/>
    <mergeCell ref="G11:G12"/>
    <mergeCell ref="H11:H12"/>
    <mergeCell ref="I11:I12"/>
    <mergeCell ref="O10:O12"/>
    <mergeCell ref="K11:K12"/>
    <mergeCell ref="U10:U12"/>
    <mergeCell ref="V10:V12"/>
    <mergeCell ref="C9:E9"/>
    <mergeCell ref="F9:H9"/>
    <mergeCell ref="I9:K9"/>
  </mergeCells>
  <pageMargins left="0.11811023622047245" right="0.11811023622047245" top="0.11811023622047245" bottom="0.11811023622047245" header="0.31496062992125984" footer="0.31496062992125984"/>
  <pageSetup paperSize="9" scale="38" orientation="landscape" horizontalDpi="180" verticalDpi="18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Q28"/>
  <sheetViews>
    <sheetView topLeftCell="A13" workbookViewId="0">
      <selection activeCell="O22" sqref="O22"/>
    </sheetView>
  </sheetViews>
  <sheetFormatPr defaultColWidth="9.109375" defaultRowHeight="15.6" x14ac:dyDescent="0.3"/>
  <cols>
    <col min="1" max="1" width="10.33203125" style="15" customWidth="1"/>
    <col min="2" max="2" width="41.88671875" style="15" customWidth="1"/>
    <col min="3" max="3" width="9.88671875" style="15" customWidth="1"/>
    <col min="4" max="4" width="11.44140625" style="15" customWidth="1"/>
    <col min="5" max="5" width="16.88671875" style="15" customWidth="1"/>
    <col min="6" max="6" width="6.88671875" style="15" hidden="1" customWidth="1"/>
    <col min="7" max="7" width="6.6640625" style="15" hidden="1" customWidth="1"/>
    <col min="8" max="8" width="10.44140625" style="15" hidden="1" customWidth="1"/>
    <col min="9" max="10" width="13.44140625" style="15" hidden="1" customWidth="1"/>
    <col min="11" max="11" width="11.33203125" style="15" hidden="1" customWidth="1"/>
    <col min="12" max="12" width="13.109375" style="15" hidden="1" customWidth="1"/>
    <col min="13" max="13" width="13.6640625" style="15" customWidth="1"/>
    <col min="14" max="14" width="11.6640625" style="15" customWidth="1"/>
    <col min="15" max="15" width="13.33203125" style="15" customWidth="1"/>
    <col min="16" max="16" width="9.44140625" style="15" customWidth="1"/>
    <col min="17" max="17" width="10.109375" style="15" customWidth="1"/>
    <col min="18" max="18" width="12.33203125" style="15" customWidth="1"/>
    <col min="19" max="19" width="11.44140625" style="15" customWidth="1"/>
    <col min="20" max="20" width="11" style="15" customWidth="1"/>
    <col min="21" max="21" width="11.109375" style="15" customWidth="1"/>
    <col min="22" max="22" width="14.109375" style="15" customWidth="1"/>
    <col min="23" max="23" width="13.109375" style="15" customWidth="1"/>
    <col min="24" max="24" width="13.33203125" style="15" customWidth="1"/>
    <col min="25" max="25" width="17.33203125" style="15" customWidth="1"/>
    <col min="26" max="16384" width="9.109375" style="15"/>
  </cols>
  <sheetData>
    <row r="1" spans="1:26" ht="18" x14ac:dyDescent="0.35">
      <c r="A1" s="91" t="s">
        <v>23</v>
      </c>
      <c r="B1" s="91"/>
      <c r="C1" s="91"/>
      <c r="D1" s="91"/>
      <c r="E1" s="91"/>
      <c r="F1" s="91"/>
      <c r="G1" s="91"/>
      <c r="H1" s="91"/>
      <c r="I1" s="91"/>
      <c r="J1" s="91"/>
      <c r="K1" s="91"/>
      <c r="L1" s="91"/>
      <c r="M1" s="91"/>
      <c r="N1" s="91"/>
      <c r="O1" s="91"/>
      <c r="P1" s="91"/>
      <c r="Q1" s="91"/>
      <c r="R1" s="91"/>
      <c r="S1" s="91"/>
      <c r="T1" s="91"/>
      <c r="U1" s="91"/>
      <c r="V1" s="91"/>
      <c r="W1" s="91"/>
      <c r="X1" s="91"/>
      <c r="Y1" s="91"/>
    </row>
    <row r="2" spans="1:26" ht="18.75" customHeight="1" x14ac:dyDescent="0.35">
      <c r="A2" s="92" t="s">
        <v>109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6" ht="61.5" customHeight="1" x14ac:dyDescent="0.35">
      <c r="A3" s="89" t="s">
        <v>111</v>
      </c>
      <c r="B3" s="89"/>
      <c r="C3" s="89"/>
      <c r="D3" s="89"/>
      <c r="E3" s="89"/>
      <c r="F3" s="89"/>
      <c r="G3" s="89"/>
      <c r="H3" s="89"/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89"/>
    </row>
    <row r="4" spans="1:26" ht="15" customHeight="1" x14ac:dyDescent="0.35">
      <c r="A4" s="91" t="s">
        <v>134</v>
      </c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1"/>
      <c r="X4" s="91"/>
      <c r="Y4" s="91"/>
    </row>
    <row r="5" spans="1:26" ht="74.25" customHeight="1" x14ac:dyDescent="0.3">
      <c r="A5" s="90" t="s">
        <v>112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0"/>
      <c r="X5" s="90"/>
      <c r="Y5" s="90"/>
    </row>
    <row r="6" spans="1:26" x14ac:dyDescent="0.3">
      <c r="I6" s="14"/>
    </row>
    <row r="7" spans="1:26" ht="35.25" customHeight="1" x14ac:dyDescent="0.3">
      <c r="A7" s="68" t="s">
        <v>3</v>
      </c>
      <c r="B7" s="68" t="s">
        <v>8</v>
      </c>
      <c r="C7" s="69" t="s">
        <v>9</v>
      </c>
      <c r="D7" s="70"/>
      <c r="E7" s="70"/>
      <c r="F7" s="70"/>
      <c r="G7" s="70"/>
      <c r="H7" s="70"/>
      <c r="I7" s="70"/>
      <c r="J7" s="70"/>
      <c r="K7" s="70"/>
      <c r="L7" s="70"/>
      <c r="M7" s="70"/>
      <c r="N7" s="70"/>
      <c r="O7" s="70"/>
      <c r="P7" s="70"/>
      <c r="Q7" s="70"/>
      <c r="R7" s="70"/>
      <c r="S7" s="70"/>
      <c r="T7" s="70"/>
      <c r="U7" s="70"/>
      <c r="V7" s="70"/>
      <c r="W7" s="71"/>
      <c r="X7" s="68" t="s">
        <v>0</v>
      </c>
      <c r="Y7" s="68" t="s">
        <v>138</v>
      </c>
      <c r="Z7" s="13"/>
    </row>
    <row r="8" spans="1:26" ht="19.5" customHeight="1" x14ac:dyDescent="0.3">
      <c r="A8" s="68"/>
      <c r="B8" s="68"/>
      <c r="C8" s="68" t="s">
        <v>22</v>
      </c>
      <c r="D8" s="68"/>
      <c r="E8" s="68"/>
      <c r="F8" s="68"/>
      <c r="G8" s="68"/>
      <c r="H8" s="68"/>
      <c r="I8" s="68"/>
      <c r="J8" s="68"/>
      <c r="K8" s="68"/>
      <c r="L8" s="68" t="s">
        <v>19</v>
      </c>
      <c r="M8" s="68"/>
      <c r="N8" s="75" t="s">
        <v>13</v>
      </c>
      <c r="O8" s="76"/>
      <c r="P8" s="76"/>
      <c r="Q8" s="77"/>
      <c r="R8" s="75" t="s">
        <v>4</v>
      </c>
      <c r="S8" s="76"/>
      <c r="T8" s="77"/>
      <c r="U8" s="75" t="s">
        <v>2</v>
      </c>
      <c r="V8" s="76"/>
      <c r="W8" s="77"/>
      <c r="X8" s="68"/>
      <c r="Y8" s="68"/>
      <c r="Z8" s="13"/>
    </row>
    <row r="9" spans="1:26" ht="59.25" customHeight="1" x14ac:dyDescent="0.3">
      <c r="A9" s="68"/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78"/>
      <c r="O9" s="79"/>
      <c r="P9" s="79"/>
      <c r="Q9" s="80"/>
      <c r="R9" s="78"/>
      <c r="S9" s="79"/>
      <c r="T9" s="80"/>
      <c r="U9" s="78"/>
      <c r="V9" s="79"/>
      <c r="W9" s="80"/>
      <c r="X9" s="68"/>
      <c r="Y9" s="68"/>
      <c r="Z9" s="13"/>
    </row>
    <row r="10" spans="1:26" ht="385.5" customHeight="1" x14ac:dyDescent="0.3">
      <c r="A10" s="68"/>
      <c r="B10" s="68"/>
      <c r="C10" s="108" t="s">
        <v>97</v>
      </c>
      <c r="D10" s="108"/>
      <c r="E10" s="108"/>
      <c r="F10" s="73" t="s">
        <v>20</v>
      </c>
      <c r="G10" s="73"/>
      <c r="H10" s="73"/>
      <c r="I10" s="73" t="s">
        <v>21</v>
      </c>
      <c r="J10" s="73"/>
      <c r="K10" s="73"/>
      <c r="L10" s="68"/>
      <c r="M10" s="68"/>
      <c r="N10" s="78"/>
      <c r="O10" s="79"/>
      <c r="P10" s="79"/>
      <c r="Q10" s="80"/>
      <c r="R10" s="78"/>
      <c r="S10" s="79"/>
      <c r="T10" s="80"/>
      <c r="U10" s="78"/>
      <c r="V10" s="79"/>
      <c r="W10" s="80"/>
      <c r="X10" s="68"/>
      <c r="Y10" s="68"/>
      <c r="Z10" s="109"/>
    </row>
    <row r="11" spans="1:26" ht="32.25" customHeight="1" x14ac:dyDescent="0.3">
      <c r="A11" s="68"/>
      <c r="B11" s="68"/>
      <c r="C11" s="69" t="s">
        <v>104</v>
      </c>
      <c r="D11" s="70"/>
      <c r="E11" s="71"/>
      <c r="F11" s="85" t="s">
        <v>104</v>
      </c>
      <c r="G11" s="85"/>
      <c r="H11" s="85"/>
      <c r="I11" s="85" t="s">
        <v>104</v>
      </c>
      <c r="J11" s="85"/>
      <c r="K11" s="85"/>
      <c r="L11" s="68" t="s">
        <v>7</v>
      </c>
      <c r="M11" s="68" t="s">
        <v>5</v>
      </c>
      <c r="N11" s="68" t="s">
        <v>24</v>
      </c>
      <c r="O11" s="74" t="s">
        <v>14</v>
      </c>
      <c r="P11" s="68" t="s">
        <v>1</v>
      </c>
      <c r="Q11" s="68" t="s">
        <v>5</v>
      </c>
      <c r="R11" s="68" t="s">
        <v>105</v>
      </c>
      <c r="S11" s="68" t="s">
        <v>106</v>
      </c>
      <c r="T11" s="68" t="s">
        <v>5</v>
      </c>
      <c r="U11" s="68" t="s">
        <v>107</v>
      </c>
      <c r="V11" s="68" t="s">
        <v>108</v>
      </c>
      <c r="W11" s="68" t="s">
        <v>5</v>
      </c>
      <c r="X11" s="68"/>
      <c r="Y11" s="68"/>
      <c r="Z11" s="109"/>
    </row>
    <row r="12" spans="1:26" ht="27.75" customHeight="1" x14ac:dyDescent="0.3">
      <c r="A12" s="68"/>
      <c r="B12" s="68"/>
      <c r="C12" s="68" t="s">
        <v>11</v>
      </c>
      <c r="D12" s="68" t="s">
        <v>12</v>
      </c>
      <c r="E12" s="68" t="s">
        <v>1</v>
      </c>
      <c r="F12" s="68" t="s">
        <v>11</v>
      </c>
      <c r="G12" s="68" t="s">
        <v>12</v>
      </c>
      <c r="H12" s="68" t="s">
        <v>1</v>
      </c>
      <c r="I12" s="68" t="s">
        <v>11</v>
      </c>
      <c r="J12" s="68" t="s">
        <v>12</v>
      </c>
      <c r="K12" s="68" t="s">
        <v>1</v>
      </c>
      <c r="L12" s="68"/>
      <c r="M12" s="68"/>
      <c r="N12" s="68"/>
      <c r="O12" s="74"/>
      <c r="P12" s="68"/>
      <c r="Q12" s="68"/>
      <c r="R12" s="68"/>
      <c r="S12" s="68"/>
      <c r="T12" s="68"/>
      <c r="U12" s="68"/>
      <c r="V12" s="68"/>
      <c r="W12" s="68"/>
      <c r="X12" s="68"/>
      <c r="Y12" s="68"/>
      <c r="Z12" s="13"/>
    </row>
    <row r="13" spans="1:26" ht="48" customHeight="1" x14ac:dyDescent="0.3">
      <c r="A13" s="68"/>
      <c r="B13" s="68"/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74"/>
      <c r="P13" s="68"/>
      <c r="Q13" s="68"/>
      <c r="R13" s="68"/>
      <c r="S13" s="68"/>
      <c r="T13" s="68"/>
      <c r="U13" s="68"/>
      <c r="V13" s="68"/>
      <c r="W13" s="68"/>
      <c r="X13" s="68"/>
      <c r="Y13" s="68"/>
      <c r="Z13" s="13"/>
    </row>
    <row r="14" spans="1:26" ht="24" customHeight="1" x14ac:dyDescent="0.3">
      <c r="A14" s="4">
        <v>1</v>
      </c>
      <c r="B14" s="4">
        <v>2</v>
      </c>
      <c r="C14" s="4">
        <v>3</v>
      </c>
      <c r="D14" s="4">
        <v>4</v>
      </c>
      <c r="E14" s="4">
        <v>5</v>
      </c>
      <c r="F14" s="4">
        <v>6</v>
      </c>
      <c r="G14" s="4">
        <v>7</v>
      </c>
      <c r="H14" s="4">
        <v>8</v>
      </c>
      <c r="I14" s="4">
        <v>9</v>
      </c>
      <c r="J14" s="4">
        <v>10</v>
      </c>
      <c r="K14" s="4">
        <v>11</v>
      </c>
      <c r="L14" s="4">
        <v>12</v>
      </c>
      <c r="M14" s="4">
        <v>13</v>
      </c>
      <c r="N14" s="4">
        <v>14</v>
      </c>
      <c r="O14" s="4">
        <v>15</v>
      </c>
      <c r="P14" s="4">
        <v>16</v>
      </c>
      <c r="Q14" s="4">
        <v>17</v>
      </c>
      <c r="R14" s="4">
        <v>18</v>
      </c>
      <c r="S14" s="4">
        <v>19</v>
      </c>
      <c r="T14" s="4">
        <v>20</v>
      </c>
      <c r="U14" s="4">
        <v>21</v>
      </c>
      <c r="V14" s="4">
        <v>22</v>
      </c>
      <c r="W14" s="4">
        <v>23</v>
      </c>
      <c r="X14" s="4">
        <v>24</v>
      </c>
      <c r="Y14" s="4">
        <v>25</v>
      </c>
    </row>
    <row r="15" spans="1:26" s="16" customFormat="1" x14ac:dyDescent="0.3">
      <c r="A15" s="42" t="s">
        <v>6</v>
      </c>
      <c r="B15" s="43" t="s">
        <v>31</v>
      </c>
      <c r="C15" s="42">
        <v>100</v>
      </c>
      <c r="D15" s="42">
        <v>100</v>
      </c>
      <c r="E15" s="42">
        <f>D15/C15*100</f>
        <v>100</v>
      </c>
      <c r="F15" s="42" t="s">
        <v>98</v>
      </c>
      <c r="G15" s="42" t="s">
        <v>98</v>
      </c>
      <c r="H15" s="42" t="s">
        <v>98</v>
      </c>
      <c r="I15" s="42" t="s">
        <v>98</v>
      </c>
      <c r="J15" s="42" t="s">
        <v>98</v>
      </c>
      <c r="K15" s="42" t="s">
        <v>98</v>
      </c>
      <c r="L15" s="42">
        <v>100</v>
      </c>
      <c r="M15" s="42">
        <v>1</v>
      </c>
      <c r="N15" s="50">
        <v>1012.11</v>
      </c>
      <c r="O15" s="47">
        <v>1012.11</v>
      </c>
      <c r="P15" s="66">
        <f>O15/N15*100</f>
        <v>100</v>
      </c>
      <c r="Q15" s="42">
        <v>1</v>
      </c>
      <c r="R15" s="42">
        <v>1</v>
      </c>
      <c r="S15" s="42" t="s">
        <v>98</v>
      </c>
      <c r="T15" s="42">
        <v>1</v>
      </c>
      <c r="U15" s="42">
        <v>1</v>
      </c>
      <c r="V15" s="42" t="s">
        <v>98</v>
      </c>
      <c r="W15" s="42">
        <v>1</v>
      </c>
      <c r="X15" s="42">
        <v>4</v>
      </c>
      <c r="Y15" s="42" t="s">
        <v>99</v>
      </c>
    </row>
    <row r="16" spans="1:26" x14ac:dyDescent="0.3">
      <c r="A16" s="42" t="s">
        <v>20</v>
      </c>
      <c r="B16" s="43" t="s">
        <v>53</v>
      </c>
      <c r="C16" s="42">
        <v>100</v>
      </c>
      <c r="D16" s="42">
        <v>100</v>
      </c>
      <c r="E16" s="42">
        <f t="shared" ref="E16:E20" si="0">D16/C16*100</f>
        <v>100</v>
      </c>
      <c r="F16" s="42" t="s">
        <v>98</v>
      </c>
      <c r="G16" s="42" t="s">
        <v>98</v>
      </c>
      <c r="H16" s="42" t="s">
        <v>98</v>
      </c>
      <c r="I16" s="42" t="s">
        <v>98</v>
      </c>
      <c r="J16" s="42" t="s">
        <v>98</v>
      </c>
      <c r="K16" s="42" t="s">
        <v>98</v>
      </c>
      <c r="L16" s="42">
        <v>100</v>
      </c>
      <c r="M16" s="42">
        <v>1</v>
      </c>
      <c r="N16" s="50">
        <v>15990.4</v>
      </c>
      <c r="O16" s="47">
        <v>15990.4</v>
      </c>
      <c r="P16" s="66">
        <f t="shared" ref="P16:P20" si="1">O16/N16*100</f>
        <v>100</v>
      </c>
      <c r="Q16" s="42">
        <v>1</v>
      </c>
      <c r="R16" s="42">
        <v>1</v>
      </c>
      <c r="S16" s="42" t="s">
        <v>98</v>
      </c>
      <c r="T16" s="42">
        <v>1</v>
      </c>
      <c r="U16" s="42">
        <v>1</v>
      </c>
      <c r="V16" s="42" t="s">
        <v>98</v>
      </c>
      <c r="W16" s="42">
        <v>1</v>
      </c>
      <c r="X16" s="42">
        <v>4</v>
      </c>
      <c r="Y16" s="42" t="s">
        <v>99</v>
      </c>
    </row>
    <row r="17" spans="1:43" x14ac:dyDescent="0.3">
      <c r="A17" s="42" t="s">
        <v>28</v>
      </c>
      <c r="B17" s="43" t="s">
        <v>69</v>
      </c>
      <c r="C17" s="42">
        <v>100</v>
      </c>
      <c r="D17" s="42">
        <v>100</v>
      </c>
      <c r="E17" s="42">
        <f t="shared" si="0"/>
        <v>100</v>
      </c>
      <c r="F17" s="44">
        <v>100</v>
      </c>
      <c r="G17" s="44">
        <v>100</v>
      </c>
      <c r="H17" s="44">
        <v>100</v>
      </c>
      <c r="I17" s="44" t="s">
        <v>98</v>
      </c>
      <c r="J17" s="44" t="s">
        <v>98</v>
      </c>
      <c r="K17" s="42">
        <v>100</v>
      </c>
      <c r="L17" s="42">
        <v>100</v>
      </c>
      <c r="M17" s="44">
        <v>1</v>
      </c>
      <c r="N17" s="47">
        <v>18586.02</v>
      </c>
      <c r="O17" s="47">
        <v>18586.02</v>
      </c>
      <c r="P17" s="66">
        <f t="shared" si="1"/>
        <v>100</v>
      </c>
      <c r="Q17" s="42">
        <v>1</v>
      </c>
      <c r="R17" s="42">
        <v>1</v>
      </c>
      <c r="S17" s="42" t="s">
        <v>98</v>
      </c>
      <c r="T17" s="42">
        <v>1</v>
      </c>
      <c r="U17" s="42">
        <v>1</v>
      </c>
      <c r="V17" s="42" t="s">
        <v>98</v>
      </c>
      <c r="W17" s="42">
        <v>1</v>
      </c>
      <c r="X17" s="42">
        <v>4</v>
      </c>
      <c r="Y17" s="42" t="s">
        <v>99</v>
      </c>
    </row>
    <row r="18" spans="1:43" x14ac:dyDescent="0.3">
      <c r="A18" s="42" t="s">
        <v>30</v>
      </c>
      <c r="B18" s="43" t="s">
        <v>75</v>
      </c>
      <c r="C18" s="42">
        <v>100</v>
      </c>
      <c r="D18" s="42">
        <v>100</v>
      </c>
      <c r="E18" s="42">
        <f t="shared" si="0"/>
        <v>100</v>
      </c>
      <c r="F18" s="42" t="s">
        <v>98</v>
      </c>
      <c r="G18" s="42" t="s">
        <v>98</v>
      </c>
      <c r="H18" s="42" t="s">
        <v>98</v>
      </c>
      <c r="I18" s="42" t="s">
        <v>98</v>
      </c>
      <c r="J18" s="42" t="s">
        <v>98</v>
      </c>
      <c r="K18" s="42" t="s">
        <v>98</v>
      </c>
      <c r="L18" s="42">
        <v>100</v>
      </c>
      <c r="M18" s="42">
        <v>1</v>
      </c>
      <c r="N18" s="47">
        <v>4890.13</v>
      </c>
      <c r="O18" s="47">
        <v>4890.13</v>
      </c>
      <c r="P18" s="66">
        <f t="shared" si="1"/>
        <v>100</v>
      </c>
      <c r="Q18" s="42">
        <v>1</v>
      </c>
      <c r="R18" s="42">
        <v>1</v>
      </c>
      <c r="S18" s="42" t="s">
        <v>98</v>
      </c>
      <c r="T18" s="42">
        <v>1</v>
      </c>
      <c r="U18" s="42">
        <v>1</v>
      </c>
      <c r="V18" s="42" t="s">
        <v>98</v>
      </c>
      <c r="W18" s="42">
        <v>1</v>
      </c>
      <c r="X18" s="42">
        <v>4</v>
      </c>
      <c r="Y18" s="42" t="s">
        <v>99</v>
      </c>
    </row>
    <row r="19" spans="1:43" x14ac:dyDescent="0.3">
      <c r="A19" s="42" t="s">
        <v>32</v>
      </c>
      <c r="B19" s="43" t="s">
        <v>83</v>
      </c>
      <c r="C19" s="42">
        <v>100</v>
      </c>
      <c r="D19" s="42">
        <v>100</v>
      </c>
      <c r="E19" s="42">
        <f t="shared" si="0"/>
        <v>100</v>
      </c>
      <c r="F19" s="42" t="s">
        <v>98</v>
      </c>
      <c r="G19" s="42" t="s">
        <v>98</v>
      </c>
      <c r="H19" s="42" t="s">
        <v>98</v>
      </c>
      <c r="I19" s="42" t="s">
        <v>98</v>
      </c>
      <c r="J19" s="42" t="s">
        <v>98</v>
      </c>
      <c r="K19" s="42" t="s">
        <v>98</v>
      </c>
      <c r="L19" s="42">
        <v>100</v>
      </c>
      <c r="M19" s="42">
        <v>1</v>
      </c>
      <c r="N19" s="47">
        <v>307420.05</v>
      </c>
      <c r="O19" s="47">
        <v>307391.65999999997</v>
      </c>
      <c r="P19" s="66">
        <v>99</v>
      </c>
      <c r="Q19" s="42">
        <v>1</v>
      </c>
      <c r="R19" s="42">
        <v>1</v>
      </c>
      <c r="S19" s="42" t="s">
        <v>98</v>
      </c>
      <c r="T19" s="42">
        <v>1</v>
      </c>
      <c r="U19" s="42">
        <v>1</v>
      </c>
      <c r="V19" s="42" t="s">
        <v>98</v>
      </c>
      <c r="W19" s="42">
        <v>1</v>
      </c>
      <c r="X19" s="42">
        <v>4</v>
      </c>
      <c r="Y19" s="42" t="s">
        <v>99</v>
      </c>
    </row>
    <row r="20" spans="1:43" x14ac:dyDescent="0.3">
      <c r="A20" s="42" t="s">
        <v>34</v>
      </c>
      <c r="B20" s="43" t="s">
        <v>87</v>
      </c>
      <c r="C20" s="42">
        <v>100</v>
      </c>
      <c r="D20" s="42">
        <v>100</v>
      </c>
      <c r="E20" s="42">
        <f t="shared" si="0"/>
        <v>100</v>
      </c>
      <c r="F20" s="42" t="s">
        <v>98</v>
      </c>
      <c r="G20" s="42" t="s">
        <v>98</v>
      </c>
      <c r="H20" s="42" t="s">
        <v>98</v>
      </c>
      <c r="I20" s="42" t="s">
        <v>98</v>
      </c>
      <c r="J20" s="42" t="s">
        <v>98</v>
      </c>
      <c r="K20" s="42" t="s">
        <v>98</v>
      </c>
      <c r="L20" s="42">
        <v>100</v>
      </c>
      <c r="M20" s="42">
        <v>1</v>
      </c>
      <c r="N20" s="47">
        <v>9611.09</v>
      </c>
      <c r="O20" s="47">
        <v>9611.09</v>
      </c>
      <c r="P20" s="66">
        <f t="shared" si="1"/>
        <v>100</v>
      </c>
      <c r="Q20" s="42">
        <v>1</v>
      </c>
      <c r="R20" s="42">
        <v>1</v>
      </c>
      <c r="S20" s="42" t="s">
        <v>98</v>
      </c>
      <c r="T20" s="42">
        <v>1</v>
      </c>
      <c r="U20" s="42">
        <v>1</v>
      </c>
      <c r="V20" s="42" t="s">
        <v>98</v>
      </c>
      <c r="W20" s="42">
        <v>1</v>
      </c>
      <c r="X20" s="42">
        <v>4</v>
      </c>
      <c r="Y20" s="42" t="s">
        <v>99</v>
      </c>
    </row>
    <row r="21" spans="1:43" x14ac:dyDescent="0.3">
      <c r="N21" s="23">
        <f>SUM(N15:N20)</f>
        <v>357509.8</v>
      </c>
      <c r="O21" s="23">
        <f>SUM(O15:O20)</f>
        <v>357481.41</v>
      </c>
    </row>
    <row r="22" spans="1:43" x14ac:dyDescent="0.3">
      <c r="B22" s="17" t="s">
        <v>115</v>
      </c>
      <c r="C22" s="17"/>
    </row>
    <row r="24" spans="1:43" x14ac:dyDescent="0.3">
      <c r="B24" s="17" t="s">
        <v>114</v>
      </c>
      <c r="C24" s="17"/>
      <c r="D24" s="17"/>
    </row>
    <row r="28" spans="1:43" x14ac:dyDescent="0.3">
      <c r="AQ28" s="15">
        <f>AD28-AP28</f>
        <v>0</v>
      </c>
    </row>
  </sheetData>
  <mergeCells count="43">
    <mergeCell ref="A2:Y2"/>
    <mergeCell ref="A3:Y3"/>
    <mergeCell ref="A4:Y4"/>
    <mergeCell ref="A1:Y1"/>
    <mergeCell ref="A7:A13"/>
    <mergeCell ref="B7:B13"/>
    <mergeCell ref="C7:W7"/>
    <mergeCell ref="X7:X13"/>
    <mergeCell ref="Y7:Y13"/>
    <mergeCell ref="C8:K9"/>
    <mergeCell ref="L8:M10"/>
    <mergeCell ref="N8:Q10"/>
    <mergeCell ref="R8:T10"/>
    <mergeCell ref="U8:W10"/>
    <mergeCell ref="P11:P13"/>
    <mergeCell ref="Q11:Q13"/>
    <mergeCell ref="A5:Y5"/>
    <mergeCell ref="Z10:Z11"/>
    <mergeCell ref="C11:E11"/>
    <mergeCell ref="F11:H11"/>
    <mergeCell ref="I11:K11"/>
    <mergeCell ref="L11:L13"/>
    <mergeCell ref="M11:M13"/>
    <mergeCell ref="N11:N13"/>
    <mergeCell ref="W11:W13"/>
    <mergeCell ref="C12:C13"/>
    <mergeCell ref="D12:D13"/>
    <mergeCell ref="E12:E13"/>
    <mergeCell ref="F12:F13"/>
    <mergeCell ref="U11:U13"/>
    <mergeCell ref="V11:V13"/>
    <mergeCell ref="C10:E10"/>
    <mergeCell ref="R11:R13"/>
    <mergeCell ref="S11:S13"/>
    <mergeCell ref="T11:T13"/>
    <mergeCell ref="F10:H10"/>
    <mergeCell ref="I10:K10"/>
    <mergeCell ref="O11:O13"/>
    <mergeCell ref="G12:G13"/>
    <mergeCell ref="H12:H13"/>
    <mergeCell ref="I12:I13"/>
    <mergeCell ref="J12:J13"/>
    <mergeCell ref="K12:K13"/>
  </mergeCells>
  <pageMargins left="0.11811023622047245" right="0.11811023622047245" top="0.11811023622047245" bottom="0.11811023622047245" header="0.31496062992125984" footer="0.31496062992125984"/>
  <pageSetup paperSize="9" scale="47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Раздел 1</vt:lpstr>
      <vt:lpstr>Раздел 2</vt:lpstr>
      <vt:lpstr>Раздел 3</vt:lpstr>
      <vt:lpstr>Раздел 4</vt:lpstr>
      <vt:lpstr>Раздел 5</vt:lpstr>
      <vt:lpstr>Раздел 6</vt:lpstr>
      <vt:lpstr>Раздел 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2020-05-12T10:26:53Z</dcterms:modified>
</cp:coreProperties>
</file>